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Z:\SGFP\2014 Investor Relations\Earnings Reports\2020\Q2 2020 Earnings\Website Financials\"/>
    </mc:Choice>
  </mc:AlternateContent>
  <xr:revisionPtr revIDLastSave="0" documentId="13_ncr:1_{7C23927C-9F74-4D81-BC7F-36BC0CCE22FC}" xr6:coauthVersionLast="37" xr6:coauthVersionMax="45" xr10:uidLastSave="{00000000-0000-0000-0000-000000000000}"/>
  <bookViews>
    <workbookView xWindow="-28920" yWindow="1350" windowWidth="29040" windowHeight="15840" tabRatio="836" xr2:uid="{00000000-000D-0000-FFFF-FFFF00000000}"/>
  </bookViews>
  <sheets>
    <sheet name="Disclaimer" sheetId="6" r:id="rId1"/>
    <sheet name="Non-GAAP Financial Measures" sheetId="9" r:id="rId2"/>
    <sheet name="Summary Information" sheetId="3" r:id="rId3"/>
    <sheet name="Consolidated P&amp;L" sheetId="1" r:id="rId4"/>
    <sheet name="Segment Detail" sheetId="4" r:id="rId5"/>
    <sheet name="Consolidated Reconciliations" sheetId="12" r:id="rId6"/>
    <sheet name="Adjusted EBITDA by Segment" sheetId="17" r:id="rId7"/>
    <sheet name="LTM Adj EBITDA &amp; Net Debt" sheetId="19" r:id="rId8"/>
    <sheet name="Non-GAAP Footnotes"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8"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8"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8"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8"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8"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8"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8"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8"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8"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8"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8"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8"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8"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8"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8"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8"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8"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8"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8"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8"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8"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8"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8"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8"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8"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8"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8"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8"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8"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8"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8"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8"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8"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8"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8"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8"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8"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8"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8"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8"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8"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8"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8"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8"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8"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8"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8"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8"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8"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8"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8"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8"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8"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8"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8"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8"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8"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8"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8"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8"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8"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8"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8"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8"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8"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8"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8"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8"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8"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8"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8"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8"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8"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8"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8"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8"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8"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8"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8"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8"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8"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8"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8"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8"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8"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8"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8"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8"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8"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7"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7" hidden="1">{"BS",#N/A,FALSE,"USA"}</definedName>
    <definedName name="FSoPacific" hidden="1">{"BS",#N/A,FALSE,"USA"}</definedName>
    <definedName name="fun" localSheetId="3" hidden="1">{"SUMMARY",#N/A,FALSE,"FORMS"}</definedName>
    <definedName name="fun" localSheetId="7" hidden="1">{"SUMMARY",#N/A,FALSE,"FORMS"}</definedName>
    <definedName name="fun" hidden="1">{"SUMMARY",#N/A,FALSE,"FORMS"}</definedName>
    <definedName name="HTML_CodePage" hidden="1">1252</definedName>
    <definedName name="HTML_Control" localSheetId="3" hidden="1">{"'Sheet1'!$A$1:$G$63","'Sheet1'!$A$66"}</definedName>
    <definedName name="HTML_Control" localSheetId="7"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7"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8"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7"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7"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8"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8"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8"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7"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7"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7"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7"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7"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7"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7"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7"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7" hidden="1">{"101",#N/A,FALSE,"101"}</definedName>
    <definedName name="wrn.101." hidden="1">{"101",#N/A,FALSE,"101"}</definedName>
    <definedName name="wrn.Additonal." localSheetId="3" hidden="1">{"Revolver",#N/A,FALSE,"Revolver";"Incentives",#N/A,FALSE,"Model"}</definedName>
    <definedName name="wrn.Additonal." localSheetId="7"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7"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7"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7"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7"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7"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7"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7" hidden="1">{"FCB_ALL",#N/A,FALSE,"FCB"}</definedName>
    <definedName name="wrn.fcb2" hidden="1">{"FCB_ALL",#N/A,FALSE,"FCB"}</definedName>
    <definedName name="wrn.Flash._.Report." localSheetId="3" hidden="1">{#N/A,#N/A,FALSE,"1999 Fiscal Current Week";#N/A,#N/A,FALSE,"1999 Flash Report Variance "}</definedName>
    <definedName name="wrn.Flash._.Report." localSheetId="7"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7"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7"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7"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7"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7"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7"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7"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7"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7"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7"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7"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7"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7"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7" hidden="1">{"Rona 12 Month",#N/A,FALSE,"FORMS";"NFA",#N/A,FALSE,"FORMS"}</definedName>
    <definedName name="wrn.RONA." hidden="1">{"Rona 12 Month",#N/A,FALSE,"FORMS";"NFA",#N/A,FALSE,"FORMS"}</definedName>
    <definedName name="wrn.SUMMARY." localSheetId="3" hidden="1">{"SUMMARY",#N/A,FALSE,"FORMS"}</definedName>
    <definedName name="wrn.SUMMARY." localSheetId="7" hidden="1">{"SUMMARY",#N/A,FALSE,"FORMS"}</definedName>
    <definedName name="wrn.SUMMARY." hidden="1">{"SUMMARY",#N/A,FALSE,"FORMS"}</definedName>
    <definedName name="wrn.USF._.GROUP." localSheetId="3" hidden="1">{"USFGROUP",#N/A,FALSE,"USF GROUP CONSOL"}</definedName>
    <definedName name="wrn.USF._.GROUP." localSheetId="7"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8"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8"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79021"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22" i="4" l="1"/>
  <c r="AD97" i="4" l="1"/>
  <c r="AD96" i="4"/>
  <c r="AD93" i="4"/>
  <c r="AD89" i="4"/>
  <c r="AD82" i="4"/>
  <c r="AD67" i="4"/>
  <c r="AD64" i="4"/>
  <c r="AD60" i="4" l="1"/>
  <c r="AD45" i="4"/>
  <c r="AD42" i="4"/>
  <c r="AD20" i="4" l="1"/>
  <c r="AD17" i="4"/>
  <c r="AD11" i="4" l="1"/>
  <c r="AD8" i="4"/>
  <c r="AD47" i="1"/>
  <c r="AD39" i="1"/>
  <c r="H865" i="17" l="1"/>
  <c r="AD106" i="12" l="1"/>
  <c r="AD55" i="12" l="1"/>
  <c r="AC38" i="4" l="1"/>
  <c r="AD13" i="4"/>
  <c r="AD14" i="4" l="1"/>
  <c r="H873" i="17" l="1"/>
  <c r="AD87" i="12" s="1"/>
  <c r="H858" i="17" l="1"/>
  <c r="AD61" i="12" s="1"/>
  <c r="H860" i="17"/>
  <c r="AD85" i="12" s="1"/>
  <c r="H863" i="17"/>
  <c r="AD76" i="12" s="1"/>
  <c r="AD103" i="12" s="1"/>
  <c r="H864" i="17"/>
  <c r="AD78" i="12" s="1"/>
  <c r="H866" i="17"/>
  <c r="AD77" i="12" s="1"/>
  <c r="H882" i="17" l="1"/>
  <c r="H881" i="17"/>
  <c r="H880" i="17"/>
  <c r="H877" i="17"/>
  <c r="AD91" i="12" s="1"/>
  <c r="H876" i="17"/>
  <c r="AD90" i="12" s="1"/>
  <c r="H875" i="17"/>
  <c r="AD89" i="12" s="1"/>
  <c r="H874" i="17"/>
  <c r="AD88" i="12" s="1"/>
  <c r="H870" i="17"/>
  <c r="AD96" i="12" s="1"/>
  <c r="AD99" i="12" s="1"/>
  <c r="AD26" i="1" s="1"/>
  <c r="AD40" i="1" s="1"/>
  <c r="G869" i="17"/>
  <c r="F869" i="17"/>
  <c r="E869" i="17"/>
  <c r="D869" i="17"/>
  <c r="G868" i="17"/>
  <c r="AD88" i="4" s="1"/>
  <c r="F868" i="17"/>
  <c r="AD69" i="4" s="1"/>
  <c r="E868" i="17"/>
  <c r="AD47" i="4" s="1"/>
  <c r="D868" i="17"/>
  <c r="AD25" i="4" s="1"/>
  <c r="H867" i="17"/>
  <c r="AD80" i="12" s="1"/>
  <c r="AD56" i="12" s="1"/>
  <c r="AD123" i="12"/>
  <c r="AD116" i="12"/>
  <c r="AD112" i="12"/>
  <c r="AD107" i="12"/>
  <c r="AD105" i="12"/>
  <c r="AD69" i="12"/>
  <c r="AD120" i="12" s="1"/>
  <c r="AD68" i="12"/>
  <c r="AD119" i="12" s="1"/>
  <c r="AD67" i="12"/>
  <c r="AD118" i="12" s="1"/>
  <c r="AD66" i="12"/>
  <c r="AD117" i="12" s="1"/>
  <c r="AD65" i="12"/>
  <c r="AD54" i="12"/>
  <c r="AD53" i="12"/>
  <c r="AD52" i="12"/>
  <c r="AD43" i="12"/>
  <c r="AD32" i="12"/>
  <c r="AD12" i="12"/>
  <c r="AD64" i="12" s="1"/>
  <c r="AD115" i="12" s="1"/>
  <c r="AD10" i="12"/>
  <c r="AD44" i="1"/>
  <c r="AD9" i="1"/>
  <c r="AD14" i="1" s="1"/>
  <c r="AD8" i="1"/>
  <c r="AD13" i="1" s="1"/>
  <c r="AD7" i="1"/>
  <c r="AD12" i="1" s="1"/>
  <c r="AD38" i="4" l="1"/>
  <c r="AD23" i="4"/>
  <c r="AD27" i="4"/>
  <c r="AD26" i="4"/>
  <c r="AD49" i="4"/>
  <c r="AD48" i="4"/>
  <c r="AD71" i="4"/>
  <c r="AD70" i="4"/>
  <c r="AD92" i="12"/>
  <c r="AD23" i="1" s="1"/>
  <c r="AD22" i="12"/>
  <c r="AD29" i="12" s="1"/>
  <c r="AD125" i="12"/>
  <c r="AD31" i="12"/>
  <c r="AD6" i="1"/>
  <c r="AD108" i="12"/>
  <c r="AD32" i="1" s="1"/>
  <c r="E878" i="17"/>
  <c r="AD51" i="4" s="1"/>
  <c r="H868" i="17"/>
  <c r="F878" i="17"/>
  <c r="D878" i="17"/>
  <c r="AD29" i="4" s="1"/>
  <c r="H869" i="17"/>
  <c r="G878" i="17"/>
  <c r="AD33" i="12"/>
  <c r="AD34" i="12" s="1"/>
  <c r="AD63" i="12"/>
  <c r="AD8" i="3"/>
  <c r="AD9" i="3"/>
  <c r="AD7" i="3"/>
  <c r="AC123" i="12"/>
  <c r="AC105" i="12"/>
  <c r="AC43" i="12"/>
  <c r="AD6" i="3" l="1"/>
  <c r="AD10" i="3" s="1"/>
  <c r="AD11" i="1"/>
  <c r="AD10" i="1"/>
  <c r="AD52" i="4"/>
  <c r="AD53" i="4"/>
  <c r="AD31" i="4"/>
  <c r="AD30" i="4"/>
  <c r="F883" i="17"/>
  <c r="AD77" i="4" s="1"/>
  <c r="AD79" i="4" s="1"/>
  <c r="AD73" i="4"/>
  <c r="D883" i="17"/>
  <c r="AD33" i="4" s="1"/>
  <c r="E883" i="17"/>
  <c r="AD55" i="4" s="1"/>
  <c r="G883" i="17"/>
  <c r="AD92" i="4"/>
  <c r="H878" i="17"/>
  <c r="H883" i="17" s="1"/>
  <c r="AD114" i="12"/>
  <c r="AD70" i="12"/>
  <c r="AC82" i="4"/>
  <c r="AD101" i="4" l="1"/>
  <c r="AD94" i="4"/>
  <c r="AD90" i="4"/>
  <c r="AD98" i="4"/>
  <c r="AD15" i="1"/>
  <c r="AD24" i="1"/>
  <c r="AD33" i="1"/>
  <c r="AD74" i="4"/>
  <c r="AD75" i="4"/>
  <c r="AD56" i="4"/>
  <c r="AD57" i="4"/>
  <c r="AD34" i="4"/>
  <c r="AD35" i="4"/>
  <c r="AD23" i="3"/>
  <c r="AD41" i="3"/>
  <c r="AD44" i="3"/>
  <c r="AD21" i="3"/>
  <c r="AD20" i="3"/>
  <c r="AD22" i="3"/>
  <c r="AD42" i="3"/>
  <c r="AD43" i="3"/>
  <c r="AD74" i="12"/>
  <c r="AD47" i="12"/>
  <c r="AD124" i="12"/>
  <c r="AD121" i="12"/>
  <c r="AC60" i="4"/>
  <c r="AC45" i="4"/>
  <c r="AC42" i="4"/>
  <c r="AD81" i="12" l="1"/>
  <c r="AD29" i="3"/>
  <c r="AD50" i="3"/>
  <c r="AD49" i="3"/>
  <c r="AD28" i="3"/>
  <c r="AD48" i="3"/>
  <c r="AD27" i="3"/>
  <c r="AD24" i="3"/>
  <c r="AD45" i="3"/>
  <c r="AD17" i="1"/>
  <c r="AD18" i="1" s="1"/>
  <c r="AD49" i="12"/>
  <c r="AD126" i="12"/>
  <c r="AC20" i="4"/>
  <c r="AC11" i="4"/>
  <c r="AC8" i="4"/>
  <c r="AD50" i="12" l="1"/>
  <c r="AD52" i="3"/>
  <c r="AD20" i="1"/>
  <c r="AD21" i="1" s="1"/>
  <c r="AD31" i="3"/>
  <c r="AC67" i="4"/>
  <c r="AC64" i="4"/>
  <c r="AC22" i="4"/>
  <c r="AC17" i="4"/>
  <c r="AC13" i="4"/>
  <c r="AC44" i="1"/>
  <c r="AC39" i="1"/>
  <c r="AC9" i="1"/>
  <c r="AC9" i="3" s="1"/>
  <c r="AC8" i="1"/>
  <c r="AC7" i="1"/>
  <c r="AD57" i="12" l="1"/>
  <c r="AD28" i="1"/>
  <c r="AD35" i="1" s="1"/>
  <c r="AC6" i="1"/>
  <c r="AC7" i="3"/>
  <c r="AC8" i="3"/>
  <c r="AC65" i="12"/>
  <c r="AC116" i="12" s="1"/>
  <c r="AC32" i="12"/>
  <c r="AC12" i="12"/>
  <c r="AC64" i="12" s="1"/>
  <c r="AC115" i="12" s="1"/>
  <c r="AC10" i="12"/>
  <c r="H841" i="17"/>
  <c r="AC88" i="12" s="1"/>
  <c r="AD37" i="1" l="1"/>
  <c r="AD41" i="1"/>
  <c r="AD30" i="1"/>
  <c r="AC22" i="12"/>
  <c r="AC29" i="12" s="1"/>
  <c r="AC10" i="1"/>
  <c r="AC6" i="3"/>
  <c r="AC69" i="12"/>
  <c r="AC120" i="12" s="1"/>
  <c r="AC67" i="12"/>
  <c r="AC118" i="12" s="1"/>
  <c r="AC68" i="12"/>
  <c r="AC119" i="12" s="1"/>
  <c r="AC66" i="12"/>
  <c r="AC117" i="12" s="1"/>
  <c r="AD45" i="1" l="1"/>
  <c r="AD49" i="1"/>
  <c r="AC10" i="3"/>
  <c r="AC101" i="4" s="1"/>
  <c r="AD51" i="1" l="1"/>
  <c r="AD42" i="1"/>
  <c r="AC47" i="12"/>
  <c r="H825" i="17"/>
  <c r="AC61" i="12" s="1"/>
  <c r="AC112" i="12" s="1"/>
  <c r="H849" i="17" l="1"/>
  <c r="H848" i="17"/>
  <c r="H847" i="17"/>
  <c r="H844" i="17"/>
  <c r="AC91" i="12" s="1"/>
  <c r="H843" i="17"/>
  <c r="AC90" i="12" s="1"/>
  <c r="H842" i="17"/>
  <c r="AC89" i="12" s="1"/>
  <c r="H840" i="17"/>
  <c r="AC87" i="12" s="1"/>
  <c r="H838" i="17"/>
  <c r="AC98" i="12" s="1"/>
  <c r="AC106" i="12" s="1"/>
  <c r="H837" i="17"/>
  <c r="AC96" i="12" s="1"/>
  <c r="G836" i="17"/>
  <c r="F836" i="17"/>
  <c r="E836" i="17"/>
  <c r="D836" i="17"/>
  <c r="G835" i="17"/>
  <c r="F835" i="17"/>
  <c r="E835" i="17"/>
  <c r="D835" i="17"/>
  <c r="AC25" i="4" s="1"/>
  <c r="H834" i="17"/>
  <c r="AC80" i="12" s="1"/>
  <c r="AC56" i="12" s="1"/>
  <c r="H833" i="17"/>
  <c r="AC77" i="12" s="1"/>
  <c r="AC107" i="12" s="1"/>
  <c r="H832" i="17"/>
  <c r="AC79" i="12" s="1"/>
  <c r="AC55" i="12" s="1"/>
  <c r="H831" i="17"/>
  <c r="AC78" i="12" s="1"/>
  <c r="AC54" i="12" s="1"/>
  <c r="H830" i="17"/>
  <c r="AC76" i="12" s="1"/>
  <c r="H827" i="17"/>
  <c r="AC85" i="12" s="1"/>
  <c r="D37" i="19"/>
  <c r="AC103" i="12" l="1"/>
  <c r="AC108" i="12" s="1"/>
  <c r="AC92" i="12"/>
  <c r="AC23" i="1" s="1"/>
  <c r="AC24" i="1" s="1"/>
  <c r="AC27" i="4"/>
  <c r="H836" i="17"/>
  <c r="AC63" i="12"/>
  <c r="AC114" i="12" s="1"/>
  <c r="AC124" i="12" s="1"/>
  <c r="AC99" i="12"/>
  <c r="AC26" i="1" s="1"/>
  <c r="AC40" i="1" s="1"/>
  <c r="AC47" i="1" s="1"/>
  <c r="E845" i="17"/>
  <c r="AC47" i="4"/>
  <c r="AC125" i="12"/>
  <c r="AC53" i="12"/>
  <c r="F845" i="17"/>
  <c r="AC69" i="4"/>
  <c r="G845" i="17"/>
  <c r="AC88" i="4"/>
  <c r="AC52" i="12"/>
  <c r="D845" i="17"/>
  <c r="AC29" i="4" s="1"/>
  <c r="H835" i="17"/>
  <c r="AC74" i="12" s="1"/>
  <c r="J12" i="19"/>
  <c r="J24" i="19" s="1"/>
  <c r="J31" i="19" s="1"/>
  <c r="AC49" i="4" l="1"/>
  <c r="AC71" i="4"/>
  <c r="AC90" i="4"/>
  <c r="AC31" i="4"/>
  <c r="AC81" i="12"/>
  <c r="AC17" i="1" s="1"/>
  <c r="AC20" i="1" s="1"/>
  <c r="AC49" i="12"/>
  <c r="AC50" i="12" s="1"/>
  <c r="AC57" i="12" s="1"/>
  <c r="AC20" i="3"/>
  <c r="AC33" i="12"/>
  <c r="AC31" i="12"/>
  <c r="AC70" i="12"/>
  <c r="AC32" i="1"/>
  <c r="AC33" i="1" s="1"/>
  <c r="E850" i="17"/>
  <c r="AC55" i="4" s="1"/>
  <c r="AC51" i="4"/>
  <c r="F850" i="17"/>
  <c r="AC77" i="4" s="1"/>
  <c r="AC79" i="4" s="1"/>
  <c r="AC73" i="4"/>
  <c r="G850" i="17"/>
  <c r="AC96" i="4" s="1"/>
  <c r="AC98" i="4" s="1"/>
  <c r="AC92" i="4"/>
  <c r="D850" i="17"/>
  <c r="AC33" i="4" s="1"/>
  <c r="H845" i="17"/>
  <c r="H850" i="17" s="1"/>
  <c r="AB100" i="4"/>
  <c r="AB81" i="4"/>
  <c r="AB59" i="4"/>
  <c r="AC35" i="4" l="1"/>
  <c r="AC94" i="4"/>
  <c r="AC57" i="4"/>
  <c r="AC75" i="4"/>
  <c r="AC53" i="4"/>
  <c r="AC18" i="1"/>
  <c r="AC27" i="3"/>
  <c r="AC21" i="3"/>
  <c r="AC121" i="12"/>
  <c r="AC126" i="12" s="1"/>
  <c r="AC22" i="3"/>
  <c r="AC41" i="3"/>
  <c r="AC43" i="3"/>
  <c r="AC42" i="3"/>
  <c r="AC34" i="12"/>
  <c r="AC44" i="3"/>
  <c r="AC23" i="3"/>
  <c r="AA88" i="12"/>
  <c r="G797" i="17"/>
  <c r="G799" i="17"/>
  <c r="AC21" i="1" l="1"/>
  <c r="AC28" i="1"/>
  <c r="AC50" i="3"/>
  <c r="AC28" i="3"/>
  <c r="AC29" i="3"/>
  <c r="AC49" i="3"/>
  <c r="AC48" i="3"/>
  <c r="AC24" i="3"/>
  <c r="AC45" i="3"/>
  <c r="AB86" i="4"/>
  <c r="AB9" i="1" s="1"/>
  <c r="AB66" i="4"/>
  <c r="AB63" i="4"/>
  <c r="AB44" i="4"/>
  <c r="AB7" i="1" s="1"/>
  <c r="AB41" i="4"/>
  <c r="AB37" i="4"/>
  <c r="AB19" i="4"/>
  <c r="AB16" i="4"/>
  <c r="AB10" i="4"/>
  <c r="AB7" i="4"/>
  <c r="AC30" i="1" l="1"/>
  <c r="AC35" i="1"/>
  <c r="AB7" i="3"/>
  <c r="AB9" i="3"/>
  <c r="AC31" i="3"/>
  <c r="AC52" i="3"/>
  <c r="AB60" i="4"/>
  <c r="AB82" i="4"/>
  <c r="AB8" i="1"/>
  <c r="AC41" i="1" l="1"/>
  <c r="AC37" i="1"/>
  <c r="AB8" i="3"/>
  <c r="AC49" i="1" l="1"/>
  <c r="AC45" i="1"/>
  <c r="AC42" i="1"/>
  <c r="AA12" i="12"/>
  <c r="Z12" i="12"/>
  <c r="AB8" i="12"/>
  <c r="AB41" i="12"/>
  <c r="AB28" i="12"/>
  <c r="AB44" i="1" s="1"/>
  <c r="AB27" i="12"/>
  <c r="AB39" i="1" s="1"/>
  <c r="AB25" i="12"/>
  <c r="AB24" i="12"/>
  <c r="AB21" i="12"/>
  <c r="AB15" i="12"/>
  <c r="AB14" i="12"/>
  <c r="AB13" i="12"/>
  <c r="AA123" i="12"/>
  <c r="AA43" i="12"/>
  <c r="AC51" i="1" l="1"/>
  <c r="AA65" i="12"/>
  <c r="AA116" i="12" s="1"/>
  <c r="AA105" i="12"/>
  <c r="AA64" i="12"/>
  <c r="AA115" i="12" s="1"/>
  <c r="G815" i="17" l="1"/>
  <c r="F815" i="17"/>
  <c r="E815" i="17"/>
  <c r="G811" i="17"/>
  <c r="G810" i="17"/>
  <c r="G809" i="17"/>
  <c r="G807" i="17"/>
  <c r="F807" i="17"/>
  <c r="E807" i="17"/>
  <c r="D807" i="17"/>
  <c r="G805" i="17"/>
  <c r="G804" i="17"/>
  <c r="F804" i="17"/>
  <c r="E804" i="17"/>
  <c r="D804" i="17"/>
  <c r="G769" i="17"/>
  <c r="F769" i="17"/>
  <c r="E769" i="17"/>
  <c r="D769" i="17"/>
  <c r="G801" i="17"/>
  <c r="F801" i="17"/>
  <c r="E801" i="17"/>
  <c r="D801" i="17"/>
  <c r="G800" i="17"/>
  <c r="F800" i="17"/>
  <c r="E800" i="17"/>
  <c r="D800" i="17"/>
  <c r="F797" i="17"/>
  <c r="E797" i="17"/>
  <c r="D797" i="17"/>
  <c r="G794" i="17"/>
  <c r="F794" i="17"/>
  <c r="E794" i="17"/>
  <c r="D794" i="17"/>
  <c r="F792" i="17"/>
  <c r="E792" i="17"/>
  <c r="D792" i="17"/>
  <c r="G792" i="17" l="1"/>
  <c r="G803" i="17" l="1"/>
  <c r="F803" i="17"/>
  <c r="E803" i="17"/>
  <c r="D803" i="17"/>
  <c r="H782" i="17"/>
  <c r="H781" i="17"/>
  <c r="H777" i="17"/>
  <c r="H776" i="17"/>
  <c r="H775" i="17"/>
  <c r="H773" i="17"/>
  <c r="H771" i="17"/>
  <c r="H770" i="17"/>
  <c r="G768" i="17"/>
  <c r="AA88" i="4" s="1"/>
  <c r="F768" i="17"/>
  <c r="AA69" i="4" s="1"/>
  <c r="E768" i="17"/>
  <c r="AA47" i="4" s="1"/>
  <c r="D768" i="17"/>
  <c r="AA25" i="4" s="1"/>
  <c r="H767" i="17"/>
  <c r="H766" i="17"/>
  <c r="H765" i="17"/>
  <c r="H764" i="17"/>
  <c r="H763" i="17"/>
  <c r="H760" i="17"/>
  <c r="H758" i="17"/>
  <c r="AA78" i="12" l="1"/>
  <c r="AA77" i="12"/>
  <c r="AA79" i="12"/>
  <c r="AA55" i="12" s="1"/>
  <c r="AA80" i="12"/>
  <c r="AA91" i="12"/>
  <c r="AA98" i="12"/>
  <c r="AA90" i="12"/>
  <c r="AA89" i="12"/>
  <c r="AA87" i="12"/>
  <c r="AA96" i="12"/>
  <c r="AA76" i="12"/>
  <c r="AA85" i="12"/>
  <c r="AA61" i="12"/>
  <c r="H780" i="17"/>
  <c r="G802" i="17"/>
  <c r="F802" i="17"/>
  <c r="F812" i="17" s="1"/>
  <c r="E802" i="17"/>
  <c r="E812" i="17" s="1"/>
  <c r="D802" i="17"/>
  <c r="H768" i="17"/>
  <c r="AA44" i="1"/>
  <c r="AA39" i="1"/>
  <c r="AA9" i="1"/>
  <c r="AA8" i="1"/>
  <c r="AA7" i="1"/>
  <c r="AA82" i="4"/>
  <c r="AA67" i="4"/>
  <c r="AA64" i="4"/>
  <c r="AA60" i="4"/>
  <c r="AA45" i="4"/>
  <c r="AA42" i="4"/>
  <c r="AA22" i="4"/>
  <c r="AA38" i="4" s="1"/>
  <c r="AA20" i="4"/>
  <c r="AA17" i="4"/>
  <c r="AA13" i="4"/>
  <c r="AA11" i="4"/>
  <c r="AA8" i="4"/>
  <c r="AA7" i="3" l="1"/>
  <c r="AA8" i="3"/>
  <c r="AA9" i="3"/>
  <c r="AA56" i="12"/>
  <c r="AA20" i="12"/>
  <c r="AA107" i="12"/>
  <c r="AA26" i="12"/>
  <c r="AA53" i="12"/>
  <c r="AA106" i="12"/>
  <c r="AA125" i="12"/>
  <c r="AA17" i="12"/>
  <c r="AA54" i="12"/>
  <c r="AA19" i="12"/>
  <c r="AA18" i="12"/>
  <c r="AA99" i="12"/>
  <c r="AA63" i="12"/>
  <c r="AA52" i="12"/>
  <c r="AA103" i="12"/>
  <c r="AA92" i="12"/>
  <c r="AA112" i="12"/>
  <c r="H802" i="17"/>
  <c r="AA6" i="1"/>
  <c r="AA33" i="12" l="1"/>
  <c r="AA31" i="12"/>
  <c r="AA32" i="12"/>
  <c r="AA10" i="1"/>
  <c r="AA6" i="3"/>
  <c r="AA69" i="12"/>
  <c r="AA120" i="12" s="1"/>
  <c r="AA66" i="12"/>
  <c r="AA117" i="12" s="1"/>
  <c r="AA68" i="12"/>
  <c r="AA67" i="12"/>
  <c r="AA114" i="12"/>
  <c r="AA26" i="1"/>
  <c r="AA108" i="12"/>
  <c r="AA23" i="1"/>
  <c r="AA40" i="1" l="1"/>
  <c r="AA24" i="1"/>
  <c r="AA10" i="3"/>
  <c r="AA119" i="12"/>
  <c r="AA118" i="12"/>
  <c r="AA70" i="12"/>
  <c r="AA124" i="12"/>
  <c r="AA32" i="1"/>
  <c r="AA33" i="1" l="1"/>
  <c r="AA47" i="1"/>
  <c r="AA74" i="12"/>
  <c r="AA47" i="12"/>
  <c r="AA101" i="4"/>
  <c r="AA121" i="12"/>
  <c r="AA126" i="12" s="1"/>
  <c r="AA49" i="12" l="1"/>
  <c r="AA50" i="12" s="1"/>
  <c r="AA57" i="12" s="1"/>
  <c r="AA81" i="12"/>
  <c r="AA17" i="1" s="1"/>
  <c r="AA18" i="1" l="1"/>
  <c r="AA20" i="1"/>
  <c r="AA28" i="1" s="1"/>
  <c r="AA21" i="1" l="1"/>
  <c r="AA35" i="1"/>
  <c r="AA30" i="1"/>
  <c r="AA41" i="1" l="1"/>
  <c r="AA37" i="1"/>
  <c r="Z44" i="1"/>
  <c r="Z39" i="1"/>
  <c r="Z9" i="1"/>
  <c r="Z8" i="1"/>
  <c r="Z7" i="1"/>
  <c r="AA42" i="1" l="1"/>
  <c r="AA49" i="1"/>
  <c r="AA45" i="1"/>
  <c r="Z123" i="12"/>
  <c r="Z105" i="12"/>
  <c r="Z65" i="12"/>
  <c r="Z116" i="12" s="1"/>
  <c r="Z43" i="12"/>
  <c r="Z64" i="12"/>
  <c r="Z10" i="12"/>
  <c r="AA51" i="1" l="1"/>
  <c r="Z115" i="12"/>
  <c r="H750" i="17"/>
  <c r="D749" i="17"/>
  <c r="G748" i="17"/>
  <c r="F748" i="17"/>
  <c r="E748" i="17"/>
  <c r="D748" i="17"/>
  <c r="H745" i="17"/>
  <c r="H744" i="17"/>
  <c r="H743" i="17"/>
  <c r="H741" i="17"/>
  <c r="H739" i="17"/>
  <c r="H738" i="17"/>
  <c r="G737" i="17"/>
  <c r="F737" i="17"/>
  <c r="E737" i="17"/>
  <c r="D737" i="17"/>
  <c r="G736" i="17"/>
  <c r="F736" i="17"/>
  <c r="E736" i="17"/>
  <c r="D736" i="17"/>
  <c r="Z25" i="4" s="1"/>
  <c r="H735" i="17"/>
  <c r="H734" i="17"/>
  <c r="H733" i="17"/>
  <c r="H732" i="17"/>
  <c r="H731" i="17"/>
  <c r="H728" i="17"/>
  <c r="H726" i="17"/>
  <c r="Z90" i="12" l="1"/>
  <c r="Z96" i="12"/>
  <c r="Z63" i="12" s="1"/>
  <c r="Z114" i="12" s="1"/>
  <c r="Z124" i="12" s="1"/>
  <c r="Z87" i="12"/>
  <c r="Z91" i="12"/>
  <c r="H749" i="17"/>
  <c r="Z98" i="12"/>
  <c r="Z125" i="12" s="1"/>
  <c r="Z89" i="12"/>
  <c r="Z18" i="12" s="1"/>
  <c r="Z61" i="12"/>
  <c r="Z112" i="12" s="1"/>
  <c r="Z85" i="12"/>
  <c r="Z76" i="12"/>
  <c r="Z52" i="12" s="1"/>
  <c r="Z69" i="4"/>
  <c r="AA71" i="4"/>
  <c r="Z47" i="4"/>
  <c r="Z79" i="12"/>
  <c r="Z77" i="12"/>
  <c r="Z80" i="12"/>
  <c r="Z56" i="12" s="1"/>
  <c r="G746" i="17"/>
  <c r="Z88" i="4"/>
  <c r="Z88" i="12"/>
  <c r="Z78" i="12"/>
  <c r="F746" i="17"/>
  <c r="H748" i="17"/>
  <c r="E746" i="17"/>
  <c r="D746" i="17"/>
  <c r="H737" i="17"/>
  <c r="H736" i="17"/>
  <c r="Z67" i="12" l="1"/>
  <c r="Z118" i="12" s="1"/>
  <c r="Z99" i="12"/>
  <c r="Z26" i="1" s="1"/>
  <c r="Z106" i="12"/>
  <c r="Z31" i="12" s="1"/>
  <c r="Z29" i="4"/>
  <c r="Z103" i="12"/>
  <c r="Z92" i="12"/>
  <c r="Z23" i="1" s="1"/>
  <c r="G751" i="17"/>
  <c r="Z55" i="12"/>
  <c r="Z19" i="12"/>
  <c r="AA27" i="4"/>
  <c r="AA90" i="4"/>
  <c r="Z73" i="4"/>
  <c r="AA49" i="4"/>
  <c r="Z20" i="12"/>
  <c r="Z92" i="4"/>
  <c r="E751" i="17"/>
  <c r="Z51" i="4"/>
  <c r="Z17" i="12"/>
  <c r="Z54" i="12"/>
  <c r="F751" i="17"/>
  <c r="Z53" i="12"/>
  <c r="Z107" i="12"/>
  <c r="Z26" i="12"/>
  <c r="H746" i="17"/>
  <c r="D751" i="17"/>
  <c r="Z33" i="4" s="1"/>
  <c r="Z40" i="1" l="1"/>
  <c r="Z108" i="12"/>
  <c r="Z32" i="1" s="1"/>
  <c r="Z33" i="12"/>
  <c r="Z77" i="4"/>
  <c r="Z55" i="4"/>
  <c r="Z22" i="12"/>
  <c r="Z29" i="12" s="1"/>
  <c r="Z68" i="12"/>
  <c r="Z119" i="12" s="1"/>
  <c r="Z69" i="12"/>
  <c r="Z120" i="12" s="1"/>
  <c r="Z96" i="4"/>
  <c r="H751" i="17"/>
  <c r="Z66" i="12"/>
  <c r="Z32" i="12"/>
  <c r="Z82" i="4"/>
  <c r="Z67" i="4"/>
  <c r="Z64" i="4"/>
  <c r="Z60" i="4"/>
  <c r="Z45" i="4"/>
  <c r="Z42" i="4"/>
  <c r="Z22" i="4"/>
  <c r="Z6" i="1" s="1"/>
  <c r="Z20" i="4"/>
  <c r="Z17" i="4"/>
  <c r="Z13" i="4"/>
  <c r="Z11" i="4"/>
  <c r="Z8" i="4"/>
  <c r="Z9" i="3"/>
  <c r="Z8" i="3"/>
  <c r="Z7" i="3"/>
  <c r="Z6" i="3" l="1"/>
  <c r="Z47" i="1"/>
  <c r="Z34" i="12"/>
  <c r="Z117" i="12"/>
  <c r="Z121" i="12" s="1"/>
  <c r="Z70" i="12"/>
  <c r="Z10" i="1"/>
  <c r="Z38" i="4"/>
  <c r="I12" i="19"/>
  <c r="I24" i="19" s="1"/>
  <c r="I31" i="19" s="1"/>
  <c r="Z10" i="3" l="1"/>
  <c r="Z74" i="12"/>
  <c r="Z126" i="12"/>
  <c r="Z24" i="1"/>
  <c r="Z33" i="1"/>
  <c r="Z47" i="12"/>
  <c r="Z101" i="4"/>
  <c r="Y12" i="12"/>
  <c r="Y64" i="12" s="1"/>
  <c r="Y115" i="12" s="1"/>
  <c r="Y123" i="12"/>
  <c r="Y105" i="12"/>
  <c r="Y65" i="12"/>
  <c r="Y116" i="12" s="1"/>
  <c r="Y43" i="12"/>
  <c r="Y10" i="12"/>
  <c r="D703" i="17"/>
  <c r="Z49" i="12" l="1"/>
  <c r="Z81" i="12"/>
  <c r="Z17" i="1" l="1"/>
  <c r="Z50" i="12"/>
  <c r="Z57" i="12" s="1"/>
  <c r="Z18" i="1"/>
  <c r="Z20" i="1"/>
  <c r="Y44" i="1"/>
  <c r="Y39" i="1"/>
  <c r="Y9" i="1"/>
  <c r="Y8" i="1"/>
  <c r="Y7" i="1"/>
  <c r="D716" i="17"/>
  <c r="G715" i="17"/>
  <c r="F715" i="17"/>
  <c r="E715" i="17"/>
  <c r="D715" i="17"/>
  <c r="H712" i="17"/>
  <c r="H711" i="17"/>
  <c r="H710" i="17"/>
  <c r="H709" i="17"/>
  <c r="Y88" i="12" s="1"/>
  <c r="H708" i="17"/>
  <c r="H706" i="17"/>
  <c r="H705" i="17"/>
  <c r="G704" i="17"/>
  <c r="F704" i="17"/>
  <c r="E704" i="17"/>
  <c r="D704" i="17"/>
  <c r="G703" i="17"/>
  <c r="F703" i="17"/>
  <c r="E703" i="17"/>
  <c r="Y25" i="4"/>
  <c r="H702" i="17"/>
  <c r="H701" i="17"/>
  <c r="H700" i="17"/>
  <c r="H699" i="17"/>
  <c r="H698" i="17"/>
  <c r="H695" i="17"/>
  <c r="H693" i="17"/>
  <c r="Y9" i="3" l="1"/>
  <c r="AD16" i="3" s="1"/>
  <c r="Y8" i="3"/>
  <c r="AD15" i="3" s="1"/>
  <c r="Y7" i="3"/>
  <c r="AD14" i="3" s="1"/>
  <c r="Y98" i="12"/>
  <c r="Y125" i="12" s="1"/>
  <c r="Y90" i="12"/>
  <c r="Y77" i="12"/>
  <c r="Y53" i="12" s="1"/>
  <c r="Y87" i="12"/>
  <c r="Y96" i="12"/>
  <c r="Y99" i="12" s="1"/>
  <c r="Y26" i="1" s="1"/>
  <c r="Y91" i="12"/>
  <c r="H716" i="17"/>
  <c r="Y80" i="12"/>
  <c r="Y56" i="12" s="1"/>
  <c r="Y89" i="12"/>
  <c r="Y18" i="12" s="1"/>
  <c r="Y85" i="12"/>
  <c r="Y61" i="12"/>
  <c r="Y112" i="12" s="1"/>
  <c r="D713" i="17"/>
  <c r="Y29" i="4" s="1"/>
  <c r="Y78" i="12"/>
  <c r="Y54" i="12" s="1"/>
  <c r="Y79" i="12"/>
  <c r="Y55" i="12" s="1"/>
  <c r="Y76" i="12"/>
  <c r="Y52" i="12" s="1"/>
  <c r="Z28" i="1"/>
  <c r="Z21" i="1"/>
  <c r="Y69" i="4"/>
  <c r="Y88" i="4"/>
  <c r="Y47" i="4"/>
  <c r="H704" i="17"/>
  <c r="E713" i="17"/>
  <c r="G713" i="17"/>
  <c r="H715" i="17"/>
  <c r="F713" i="17"/>
  <c r="H703" i="17"/>
  <c r="Y82" i="4"/>
  <c r="Y67" i="4"/>
  <c r="Y64" i="4"/>
  <c r="Y60" i="4"/>
  <c r="Y45" i="4"/>
  <c r="Y42" i="4"/>
  <c r="Y22" i="4"/>
  <c r="Y6" i="1" s="1"/>
  <c r="Y20" i="4"/>
  <c r="Y17" i="4"/>
  <c r="Y13" i="4"/>
  <c r="Y11" i="4"/>
  <c r="Y8" i="4"/>
  <c r="Y26" i="12" l="1"/>
  <c r="Y32" i="12" s="1"/>
  <c r="Y106" i="12"/>
  <c r="Y40" i="1"/>
  <c r="Y6" i="3"/>
  <c r="AD13" i="3" s="1"/>
  <c r="Y107" i="12"/>
  <c r="Y92" i="12"/>
  <c r="Y23" i="1" s="1"/>
  <c r="Y63" i="12"/>
  <c r="Y114" i="12" s="1"/>
  <c r="Y124" i="12" s="1"/>
  <c r="Y103" i="12"/>
  <c r="Y20" i="12"/>
  <c r="Y19" i="12"/>
  <c r="Y17" i="12"/>
  <c r="Y66" i="12" s="1"/>
  <c r="Y117" i="12" s="1"/>
  <c r="G812" i="17"/>
  <c r="Z35" i="1"/>
  <c r="Z30" i="1"/>
  <c r="Z31" i="4"/>
  <c r="Z20" i="3"/>
  <c r="Z27" i="4"/>
  <c r="Z90" i="4"/>
  <c r="Z71" i="4"/>
  <c r="Z53" i="4"/>
  <c r="Z21" i="3"/>
  <c r="Z49" i="4"/>
  <c r="Y92" i="4"/>
  <c r="F718" i="17"/>
  <c r="Y73" i="4"/>
  <c r="E718" i="17"/>
  <c r="Y51" i="4"/>
  <c r="Y31" i="12"/>
  <c r="Y33" i="12"/>
  <c r="Y67" i="12"/>
  <c r="Y10" i="1"/>
  <c r="H713" i="17"/>
  <c r="D718" i="17"/>
  <c r="Y33" i="4" s="1"/>
  <c r="Y38" i="4"/>
  <c r="X12" i="12"/>
  <c r="AB12" i="12" s="1"/>
  <c r="Y108" i="12" l="1"/>
  <c r="Y32" i="1" s="1"/>
  <c r="Y22" i="12"/>
  <c r="Y29" i="12" s="1"/>
  <c r="Y10" i="3"/>
  <c r="AD17" i="3" s="1"/>
  <c r="Y47" i="1"/>
  <c r="Y74" i="12"/>
  <c r="Y68" i="12"/>
  <c r="Y119" i="12" s="1"/>
  <c r="Y69" i="12"/>
  <c r="Y120" i="12" s="1"/>
  <c r="Z41" i="1"/>
  <c r="Z37" i="1"/>
  <c r="Z28" i="3"/>
  <c r="Z94" i="4"/>
  <c r="Z23" i="3"/>
  <c r="Y55" i="4"/>
  <c r="Y77" i="4"/>
  <c r="Z75" i="4"/>
  <c r="Z22" i="3"/>
  <c r="Z27" i="3"/>
  <c r="Y33" i="1"/>
  <c r="Y34" i="12"/>
  <c r="Y118" i="12"/>
  <c r="Y47" i="12"/>
  <c r="Y24" i="1"/>
  <c r="Y101" i="4"/>
  <c r="G683" i="17"/>
  <c r="Z49" i="1" l="1"/>
  <c r="Y121" i="12"/>
  <c r="Y126" i="12" s="1"/>
  <c r="G816" i="17"/>
  <c r="H816" i="17" s="1"/>
  <c r="Y70" i="12"/>
  <c r="Z24" i="3"/>
  <c r="Z42" i="1"/>
  <c r="Z45" i="1"/>
  <c r="Z29" i="3"/>
  <c r="Z57" i="4"/>
  <c r="Z42" i="3"/>
  <c r="Z41" i="3"/>
  <c r="Z35" i="4"/>
  <c r="Y49" i="12"/>
  <c r="Y50" i="12" s="1"/>
  <c r="Y57" i="12" s="1"/>
  <c r="Y81" i="12"/>
  <c r="Y17" i="1" s="1"/>
  <c r="X10" i="12"/>
  <c r="Z31" i="3" l="1"/>
  <c r="Z51" i="1"/>
  <c r="Z49" i="3"/>
  <c r="Z48" i="3"/>
  <c r="Y20" i="1"/>
  <c r="Y18" i="1"/>
  <c r="D669" i="17"/>
  <c r="E669" i="17"/>
  <c r="F669" i="17"/>
  <c r="G669" i="17"/>
  <c r="Y28" i="1" l="1"/>
  <c r="AD29" i="1" s="1"/>
  <c r="Y21" i="1"/>
  <c r="X25" i="4"/>
  <c r="AC26" i="4" s="1"/>
  <c r="X47" i="4"/>
  <c r="AC48" i="4" s="1"/>
  <c r="X88" i="4"/>
  <c r="AC89" i="4" s="1"/>
  <c r="X69" i="4"/>
  <c r="AC70" i="4" s="1"/>
  <c r="H683" i="17"/>
  <c r="D682" i="17"/>
  <c r="D815" i="17" s="1"/>
  <c r="G681" i="17"/>
  <c r="F681" i="17"/>
  <c r="E681" i="17"/>
  <c r="D681" i="17"/>
  <c r="D814" i="17" s="1"/>
  <c r="H678" i="17"/>
  <c r="H677" i="17"/>
  <c r="H676" i="17"/>
  <c r="H675" i="17"/>
  <c r="X88" i="12" s="1"/>
  <c r="AB88" i="12" s="1"/>
  <c r="H674" i="17"/>
  <c r="H672" i="17"/>
  <c r="H671" i="17"/>
  <c r="G670" i="17"/>
  <c r="F670" i="17"/>
  <c r="E670" i="17"/>
  <c r="D670" i="17"/>
  <c r="H668" i="17"/>
  <c r="H801" i="17" s="1"/>
  <c r="H667" i="17"/>
  <c r="H800" i="17" s="1"/>
  <c r="H666" i="17"/>
  <c r="H799" i="17" s="1"/>
  <c r="H665" i="17"/>
  <c r="H798" i="17" s="1"/>
  <c r="H664" i="17"/>
  <c r="H797" i="17" s="1"/>
  <c r="H661" i="17"/>
  <c r="H794" i="17" s="1"/>
  <c r="H659" i="17"/>
  <c r="H792" i="17" s="1"/>
  <c r="X123" i="12"/>
  <c r="AB123" i="12" s="1"/>
  <c r="X105" i="12"/>
  <c r="AB105" i="12" s="1"/>
  <c r="X65" i="12"/>
  <c r="X82" i="4"/>
  <c r="X67" i="4"/>
  <c r="X64" i="4"/>
  <c r="X60" i="4"/>
  <c r="X45" i="4"/>
  <c r="X42" i="4"/>
  <c r="X22" i="4"/>
  <c r="AC23" i="4" s="1"/>
  <c r="X20" i="4"/>
  <c r="X17" i="4"/>
  <c r="X13" i="4"/>
  <c r="AC14" i="4" s="1"/>
  <c r="X11" i="4"/>
  <c r="X8" i="4"/>
  <c r="X44" i="1"/>
  <c r="X39" i="1"/>
  <c r="X9" i="1"/>
  <c r="X8" i="1"/>
  <c r="X7" i="1"/>
  <c r="AC14" i="1" l="1"/>
  <c r="AC12" i="1"/>
  <c r="AC13" i="1"/>
  <c r="AB22" i="4"/>
  <c r="AB69" i="4"/>
  <c r="AB71" i="4" s="1"/>
  <c r="AB47" i="4"/>
  <c r="AB49" i="4" s="1"/>
  <c r="AB25" i="4"/>
  <c r="AB13" i="4"/>
  <c r="AB88" i="4"/>
  <c r="X116" i="12"/>
  <c r="AB116" i="12" s="1"/>
  <c r="AB65" i="12"/>
  <c r="G814" i="17"/>
  <c r="G817" i="17" s="1"/>
  <c r="X43" i="12"/>
  <c r="AB43" i="12" s="1"/>
  <c r="AB42" i="12"/>
  <c r="X89" i="12"/>
  <c r="AB89" i="12" s="1"/>
  <c r="H809" i="17"/>
  <c r="X90" i="12"/>
  <c r="AB90" i="12" s="1"/>
  <c r="H810" i="17"/>
  <c r="X87" i="12"/>
  <c r="AB87" i="12" s="1"/>
  <c r="H807" i="17"/>
  <c r="X91" i="12"/>
  <c r="AB91" i="12" s="1"/>
  <c r="H811" i="17"/>
  <c r="F814" i="17"/>
  <c r="F817" i="17" s="1"/>
  <c r="X96" i="12"/>
  <c r="AB96" i="12" s="1"/>
  <c r="H804" i="17"/>
  <c r="X98" i="12"/>
  <c r="AB98" i="12" s="1"/>
  <c r="H805" i="17"/>
  <c r="AB6" i="1"/>
  <c r="AB38" i="4"/>
  <c r="E814" i="17"/>
  <c r="E817" i="17" s="1"/>
  <c r="X80" i="12"/>
  <c r="AB80" i="12" s="1"/>
  <c r="AB56" i="12" s="1"/>
  <c r="F679" i="17"/>
  <c r="X73" i="4" s="1"/>
  <c r="AC74" i="4" s="1"/>
  <c r="F778" i="17"/>
  <c r="G679" i="17"/>
  <c r="G684" i="17" s="1"/>
  <c r="G778" i="17"/>
  <c r="X61" i="12"/>
  <c r="AB61" i="12" s="1"/>
  <c r="AB112" i="12" s="1"/>
  <c r="X85" i="12"/>
  <c r="AB85" i="12" s="1"/>
  <c r="X78" i="12"/>
  <c r="AB78" i="12" s="1"/>
  <c r="AB54" i="12" s="1"/>
  <c r="D679" i="17"/>
  <c r="E679" i="17"/>
  <c r="X51" i="4" s="1"/>
  <c r="AC52" i="4" s="1"/>
  <c r="E778" i="17"/>
  <c r="H682" i="17"/>
  <c r="H815" i="17" s="1"/>
  <c r="X76" i="12"/>
  <c r="AB76" i="12" s="1"/>
  <c r="AB52" i="12" s="1"/>
  <c r="X79" i="12"/>
  <c r="AB79" i="12" s="1"/>
  <c r="AB55" i="12" s="1"/>
  <c r="X77" i="12"/>
  <c r="AB77" i="12" s="1"/>
  <c r="AB53" i="12" s="1"/>
  <c r="Y35" i="1"/>
  <c r="AD36" i="1" s="1"/>
  <c r="Y30" i="1"/>
  <c r="H717" i="17"/>
  <c r="H718" i="17" s="1"/>
  <c r="G718" i="17"/>
  <c r="Y71" i="4"/>
  <c r="Y27" i="4"/>
  <c r="Y20" i="3"/>
  <c r="AD34" i="3" s="1"/>
  <c r="Y21" i="3"/>
  <c r="AD35" i="3" s="1"/>
  <c r="Y22" i="3"/>
  <c r="AD36" i="3" s="1"/>
  <c r="Y49" i="4"/>
  <c r="X6" i="1"/>
  <c r="X64" i="12"/>
  <c r="H670" i="17"/>
  <c r="X38" i="4"/>
  <c r="H681" i="17"/>
  <c r="H814" i="17" s="1"/>
  <c r="H669" i="17"/>
  <c r="X9" i="3"/>
  <c r="X8" i="3"/>
  <c r="X7" i="3"/>
  <c r="X92" i="4" l="1"/>
  <c r="AC93" i="4" s="1"/>
  <c r="AB27" i="4"/>
  <c r="AC11" i="1"/>
  <c r="AC14" i="3"/>
  <c r="AC15" i="3"/>
  <c r="AC16" i="3"/>
  <c r="X23" i="3"/>
  <c r="E684" i="17"/>
  <c r="X55" i="4" s="1"/>
  <c r="AC56" i="4" s="1"/>
  <c r="AB10" i="1"/>
  <c r="AB6" i="3"/>
  <c r="F684" i="17"/>
  <c r="X77" i="4" s="1"/>
  <c r="X115" i="12"/>
  <c r="AB115" i="12" s="1"/>
  <c r="AB64" i="12"/>
  <c r="G783" i="17"/>
  <c r="AA96" i="4" s="1"/>
  <c r="AA92" i="4"/>
  <c r="F783" i="17"/>
  <c r="AA77" i="4" s="1"/>
  <c r="AA73" i="4"/>
  <c r="E783" i="17"/>
  <c r="AA55" i="4" s="1"/>
  <c r="AA51" i="4"/>
  <c r="H769" i="17"/>
  <c r="H803" i="17" s="1"/>
  <c r="D778" i="17"/>
  <c r="AA29" i="4" s="1"/>
  <c r="Z44" i="3"/>
  <c r="Z98" i="4"/>
  <c r="Y96" i="4"/>
  <c r="Y41" i="1"/>
  <c r="Y37" i="1"/>
  <c r="Y29" i="3"/>
  <c r="Y28" i="3"/>
  <c r="Y27" i="3"/>
  <c r="Y90" i="4"/>
  <c r="Y75" i="4"/>
  <c r="X96" i="4"/>
  <c r="AC97" i="4" s="1"/>
  <c r="Y43" i="3"/>
  <c r="AD57" i="3" s="1"/>
  <c r="Y42" i="3"/>
  <c r="AD56" i="3" s="1"/>
  <c r="Y53" i="4"/>
  <c r="Y41" i="3"/>
  <c r="AD55" i="3" s="1"/>
  <c r="Y31" i="4"/>
  <c r="D684" i="17"/>
  <c r="X33" i="4" s="1"/>
  <c r="AC34" i="4" s="1"/>
  <c r="X29" i="4"/>
  <c r="AC30" i="4" s="1"/>
  <c r="X6" i="3"/>
  <c r="X10" i="1"/>
  <c r="H679" i="17"/>
  <c r="AC15" i="1" l="1"/>
  <c r="AC37" i="3"/>
  <c r="AC13" i="3"/>
  <c r="X44" i="3"/>
  <c r="X10" i="3"/>
  <c r="AB10" i="3"/>
  <c r="AA20" i="3"/>
  <c r="AB29" i="4"/>
  <c r="AA31" i="4"/>
  <c r="AB92" i="4"/>
  <c r="AA23" i="3"/>
  <c r="AA94" i="4"/>
  <c r="AB96" i="4"/>
  <c r="AA44" i="3"/>
  <c r="AA98" i="4"/>
  <c r="AB73" i="4"/>
  <c r="AA22" i="3"/>
  <c r="AA75" i="4"/>
  <c r="AA43" i="3"/>
  <c r="AB77" i="4"/>
  <c r="AA79" i="4"/>
  <c r="AB51" i="4"/>
  <c r="AA21" i="3"/>
  <c r="AA53" i="4"/>
  <c r="AB55" i="4"/>
  <c r="AA42" i="3"/>
  <c r="AA57" i="4"/>
  <c r="H778" i="17"/>
  <c r="H783" i="17" s="1"/>
  <c r="D783" i="17"/>
  <c r="AA33" i="4" s="1"/>
  <c r="D812" i="17"/>
  <c r="Z79" i="4"/>
  <c r="Z43" i="3"/>
  <c r="Y45" i="1"/>
  <c r="Y42" i="1"/>
  <c r="Y49" i="1"/>
  <c r="AD50" i="1" s="1"/>
  <c r="Y48" i="3"/>
  <c r="Y49" i="3"/>
  <c r="Y50" i="3"/>
  <c r="Y35" i="4"/>
  <c r="Y57" i="4"/>
  <c r="H684" i="17"/>
  <c r="Y23" i="3"/>
  <c r="AD37" i="3" s="1"/>
  <c r="Y79" i="4"/>
  <c r="X98" i="4"/>
  <c r="Y51" i="1" l="1"/>
  <c r="AC17" i="3"/>
  <c r="X94" i="4"/>
  <c r="X90" i="4"/>
  <c r="AC58" i="3"/>
  <c r="X74" i="12"/>
  <c r="AB74" i="12" s="1"/>
  <c r="X47" i="12"/>
  <c r="AB47" i="12" s="1"/>
  <c r="X101" i="4"/>
  <c r="AB101" i="4"/>
  <c r="AB90" i="4"/>
  <c r="AB33" i="4"/>
  <c r="AA41" i="3"/>
  <c r="AA35" i="4"/>
  <c r="AB31" i="4"/>
  <c r="AA27" i="3"/>
  <c r="AB98" i="4"/>
  <c r="AB44" i="3"/>
  <c r="AB23" i="3"/>
  <c r="AB94" i="4"/>
  <c r="AB43" i="3"/>
  <c r="AB79" i="4"/>
  <c r="AA29" i="3"/>
  <c r="AA50" i="3"/>
  <c r="AB75" i="4"/>
  <c r="AB22" i="3"/>
  <c r="AA49" i="3"/>
  <c r="AA24" i="3"/>
  <c r="AA28" i="3"/>
  <c r="AB57" i="4"/>
  <c r="AB42" i="3"/>
  <c r="AB21" i="3"/>
  <c r="AB53" i="4"/>
  <c r="H812" i="17"/>
  <c r="H817" i="17" s="1"/>
  <c r="D817" i="17"/>
  <c r="Z50" i="3"/>
  <c r="Z45" i="3"/>
  <c r="Y24" i="3"/>
  <c r="AD38" i="3" s="1"/>
  <c r="Y94" i="4"/>
  <c r="W100" i="4"/>
  <c r="W81" i="4"/>
  <c r="W59" i="4"/>
  <c r="V43" i="12"/>
  <c r="U43" i="12"/>
  <c r="T43" i="12"/>
  <c r="S43" i="12"/>
  <c r="Q43" i="12"/>
  <c r="P43" i="12"/>
  <c r="O43" i="12"/>
  <c r="L43" i="12"/>
  <c r="K43" i="12"/>
  <c r="J43" i="12"/>
  <c r="I43" i="12"/>
  <c r="G43" i="12"/>
  <c r="F43" i="12"/>
  <c r="E43" i="12"/>
  <c r="W41" i="12"/>
  <c r="R41" i="12"/>
  <c r="M41" i="12"/>
  <c r="H41" i="12"/>
  <c r="AA45" i="3" l="1"/>
  <c r="AA52" i="3" s="1"/>
  <c r="AA48" i="3"/>
  <c r="AB35" i="4"/>
  <c r="AB41" i="3"/>
  <c r="AB29" i="3"/>
  <c r="AB50" i="3"/>
  <c r="AB49" i="3"/>
  <c r="AA31" i="3"/>
  <c r="AB28" i="3"/>
  <c r="Z52" i="3"/>
  <c r="Y98" i="4"/>
  <c r="Y44" i="3"/>
  <c r="AD58" i="3" s="1"/>
  <c r="Y31" i="3"/>
  <c r="M42" i="12"/>
  <c r="H42" i="12"/>
  <c r="R42" i="12"/>
  <c r="W42" i="12"/>
  <c r="W43" i="12"/>
  <c r="D43" i="12"/>
  <c r="H43" i="12" s="1"/>
  <c r="N43" i="12"/>
  <c r="M43" i="12"/>
  <c r="G600" i="17"/>
  <c r="F600" i="17"/>
  <c r="E600" i="17"/>
  <c r="D600" i="17"/>
  <c r="H608" i="17"/>
  <c r="H607" i="17"/>
  <c r="H606" i="17"/>
  <c r="V89" i="12" s="1"/>
  <c r="H605" i="17"/>
  <c r="V88" i="12" s="1"/>
  <c r="H604" i="17"/>
  <c r="H602" i="17"/>
  <c r="H601" i="17"/>
  <c r="H598" i="17"/>
  <c r="H597" i="17"/>
  <c r="H596" i="17"/>
  <c r="V79" i="12" s="1"/>
  <c r="H595" i="17"/>
  <c r="H594" i="17"/>
  <c r="H592" i="17"/>
  <c r="V12" i="12" s="1"/>
  <c r="H591" i="17"/>
  <c r="V85" i="12" s="1"/>
  <c r="H589" i="17"/>
  <c r="G599" i="17"/>
  <c r="F599" i="17"/>
  <c r="E599" i="17"/>
  <c r="D599" i="17"/>
  <c r="AB48" i="3" l="1"/>
  <c r="AB45" i="3"/>
  <c r="AB52" i="3" s="1"/>
  <c r="Y45" i="3"/>
  <c r="AD59" i="3" s="1"/>
  <c r="V25" i="4"/>
  <c r="X18" i="12"/>
  <c r="V47" i="4"/>
  <c r="V90" i="12"/>
  <c r="V77" i="12"/>
  <c r="V96" i="12"/>
  <c r="H600" i="17"/>
  <c r="V98" i="12"/>
  <c r="V88" i="4"/>
  <c r="V76" i="12"/>
  <c r="V78" i="12"/>
  <c r="X92" i="12"/>
  <c r="X19" i="12"/>
  <c r="AB19" i="12" s="1"/>
  <c r="X55" i="12"/>
  <c r="X99" i="12"/>
  <c r="AB99" i="12" s="1"/>
  <c r="AB26" i="1" s="1"/>
  <c r="X63" i="12"/>
  <c r="X20" i="12"/>
  <c r="AB20" i="12" s="1"/>
  <c r="X56" i="12"/>
  <c r="V91" i="12"/>
  <c r="X112" i="12"/>
  <c r="V87" i="12"/>
  <c r="V61" i="12"/>
  <c r="V69" i="4"/>
  <c r="X26" i="12"/>
  <c r="AB26" i="12" s="1"/>
  <c r="X53" i="12"/>
  <c r="X107" i="12"/>
  <c r="AB107" i="12" s="1"/>
  <c r="X106" i="12"/>
  <c r="AB106" i="12" s="1"/>
  <c r="X125" i="12"/>
  <c r="AB125" i="12" s="1"/>
  <c r="R43" i="12"/>
  <c r="H599" i="17"/>
  <c r="AA89" i="4" l="1"/>
  <c r="AA70" i="4"/>
  <c r="AA48" i="4"/>
  <c r="AA26" i="4"/>
  <c r="AB40" i="1"/>
  <c r="X114" i="12"/>
  <c r="AB114" i="12" s="1"/>
  <c r="AB63" i="12"/>
  <c r="X67" i="12"/>
  <c r="AB18" i="12"/>
  <c r="X23" i="1"/>
  <c r="AB92" i="12"/>
  <c r="AB23" i="1" s="1"/>
  <c r="Y52" i="3"/>
  <c r="X26" i="1"/>
  <c r="X32" i="12"/>
  <c r="AB32" i="12" s="1"/>
  <c r="X27" i="4"/>
  <c r="X49" i="4"/>
  <c r="X68" i="12"/>
  <c r="X103" i="12"/>
  <c r="AB103" i="12" s="1"/>
  <c r="X52" i="12"/>
  <c r="X31" i="12"/>
  <c r="AB31" i="12" s="1"/>
  <c r="X33" i="12"/>
  <c r="AB33" i="12" s="1"/>
  <c r="X69" i="12"/>
  <c r="X54" i="12"/>
  <c r="X17" i="12"/>
  <c r="AB17" i="12" s="1"/>
  <c r="W63" i="4"/>
  <c r="AB64" i="4" s="1"/>
  <c r="W44" i="4"/>
  <c r="AB45" i="4" s="1"/>
  <c r="W10" i="4"/>
  <c r="AB11" i="4" s="1"/>
  <c r="W7" i="4"/>
  <c r="AB8" i="4" s="1"/>
  <c r="W86" i="4"/>
  <c r="W66" i="4"/>
  <c r="AB67" i="4" s="1"/>
  <c r="W41" i="4"/>
  <c r="AB42" i="4" s="1"/>
  <c r="W37" i="4"/>
  <c r="W19" i="4"/>
  <c r="AB20" i="4" s="1"/>
  <c r="W16" i="4"/>
  <c r="AB17" i="4" s="1"/>
  <c r="W28" i="12"/>
  <c r="W44" i="1" s="1"/>
  <c r="W27" i="12"/>
  <c r="W39" i="1" s="1"/>
  <c r="W25" i="12"/>
  <c r="W24" i="12"/>
  <c r="W21" i="12"/>
  <c r="W16" i="12"/>
  <c r="W15" i="12"/>
  <c r="W14" i="12"/>
  <c r="W13" i="12"/>
  <c r="W9" i="12"/>
  <c r="W8" i="12"/>
  <c r="W7" i="12"/>
  <c r="AB24" i="1" l="1"/>
  <c r="X24" i="1"/>
  <c r="AB47" i="1"/>
  <c r="X124" i="12"/>
  <c r="AB124" i="12" s="1"/>
  <c r="X120" i="12"/>
  <c r="AB120" i="12" s="1"/>
  <c r="AB69" i="12"/>
  <c r="X119" i="12"/>
  <c r="AB119" i="12" s="1"/>
  <c r="AB68" i="12"/>
  <c r="X118" i="12"/>
  <c r="AB118" i="12" s="1"/>
  <c r="AB67" i="12"/>
  <c r="X108" i="12"/>
  <c r="AB108" i="12" s="1"/>
  <c r="AB32" i="1" s="1"/>
  <c r="X40" i="1"/>
  <c r="W7" i="1"/>
  <c r="W64" i="4"/>
  <c r="W9" i="1"/>
  <c r="X49" i="12"/>
  <c r="X81" i="12"/>
  <c r="X66" i="12"/>
  <c r="AB66" i="12" s="1"/>
  <c r="X22" i="12"/>
  <c r="X29" i="12" s="1"/>
  <c r="X34" i="12" s="1"/>
  <c r="X71" i="4"/>
  <c r="W82" i="4"/>
  <c r="W8" i="1"/>
  <c r="W60" i="4"/>
  <c r="AB12" i="1" l="1"/>
  <c r="AB13" i="1"/>
  <c r="AB33" i="1"/>
  <c r="X50" i="12"/>
  <c r="X57" i="12" s="1"/>
  <c r="AB49" i="12"/>
  <c r="AB50" i="12" s="1"/>
  <c r="AB57" i="12" s="1"/>
  <c r="W9" i="3"/>
  <c r="AB14" i="1"/>
  <c r="X17" i="1"/>
  <c r="X18" i="1" s="1"/>
  <c r="AB81" i="12"/>
  <c r="AB17" i="1" s="1"/>
  <c r="X47" i="1"/>
  <c r="X32" i="1"/>
  <c r="W7" i="3"/>
  <c r="X117" i="12"/>
  <c r="AB117" i="12" s="1"/>
  <c r="X70" i="12"/>
  <c r="AB70" i="12" s="1"/>
  <c r="W8" i="3"/>
  <c r="X20" i="1" l="1"/>
  <c r="X28" i="1" s="1"/>
  <c r="AC29" i="1" s="1"/>
  <c r="AB15" i="3"/>
  <c r="AB14" i="3"/>
  <c r="AB16" i="3"/>
  <c r="AB18" i="1"/>
  <c r="AB20" i="1"/>
  <c r="X121" i="12"/>
  <c r="AB121" i="12" s="1"/>
  <c r="AB126" i="12" s="1"/>
  <c r="X33" i="1"/>
  <c r="X21" i="1"/>
  <c r="G613" i="17"/>
  <c r="V80" i="12"/>
  <c r="G633" i="17"/>
  <c r="G632" i="17"/>
  <c r="F632" i="17"/>
  <c r="E632" i="17"/>
  <c r="D632" i="17"/>
  <c r="G629" i="17"/>
  <c r="F629" i="17"/>
  <c r="E629" i="17"/>
  <c r="D629" i="17"/>
  <c r="G627" i="17"/>
  <c r="F627" i="17"/>
  <c r="E627" i="17"/>
  <c r="D627" i="17"/>
  <c r="G626" i="17"/>
  <c r="F626" i="17"/>
  <c r="E626" i="17"/>
  <c r="E635" i="17" s="1"/>
  <c r="D626" i="17"/>
  <c r="G624" i="17"/>
  <c r="F624" i="17"/>
  <c r="E624" i="17"/>
  <c r="D624" i="17"/>
  <c r="G643" i="17"/>
  <c r="G642" i="17"/>
  <c r="G641" i="17"/>
  <c r="G640" i="17"/>
  <c r="H640" i="17" s="1"/>
  <c r="G639" i="17"/>
  <c r="F639" i="17"/>
  <c r="E639" i="17"/>
  <c r="D639" i="17"/>
  <c r="G637" i="17"/>
  <c r="D636" i="17"/>
  <c r="AB28" i="1" l="1"/>
  <c r="AB21" i="1"/>
  <c r="H636" i="17"/>
  <c r="F635" i="17"/>
  <c r="H613" i="17"/>
  <c r="H643" i="17"/>
  <c r="H641" i="17"/>
  <c r="H642" i="17"/>
  <c r="H637" i="17"/>
  <c r="D635" i="17"/>
  <c r="X126" i="12"/>
  <c r="X35" i="1"/>
  <c r="AC36" i="1" s="1"/>
  <c r="X30" i="1"/>
  <c r="H639" i="17"/>
  <c r="D634" i="17"/>
  <c r="G634" i="17"/>
  <c r="F634" i="17"/>
  <c r="G635" i="17"/>
  <c r="E634" i="17"/>
  <c r="AB35" i="1" l="1"/>
  <c r="AB30" i="1"/>
  <c r="H635" i="17"/>
  <c r="X41" i="1"/>
  <c r="X37" i="1"/>
  <c r="H634" i="17"/>
  <c r="AB41" i="1" l="1"/>
  <c r="AB37" i="1"/>
  <c r="X42" i="1"/>
  <c r="X45" i="1"/>
  <c r="X49" i="1"/>
  <c r="AC50" i="1" s="1"/>
  <c r="G644" i="17"/>
  <c r="F644" i="17"/>
  <c r="E644" i="17"/>
  <c r="D612" i="17"/>
  <c r="G611" i="17"/>
  <c r="F611" i="17"/>
  <c r="E611" i="17"/>
  <c r="D611" i="17"/>
  <c r="G609" i="17"/>
  <c r="F609" i="17"/>
  <c r="E609" i="17"/>
  <c r="V44" i="1"/>
  <c r="V39" i="1"/>
  <c r="V9" i="1"/>
  <c r="V8" i="1"/>
  <c r="V7" i="1"/>
  <c r="V82" i="4"/>
  <c r="V67" i="4"/>
  <c r="V64" i="4"/>
  <c r="V60" i="4"/>
  <c r="V45" i="4"/>
  <c r="V42" i="4"/>
  <c r="V22" i="4"/>
  <c r="AA23" i="4" s="1"/>
  <c r="V20" i="4"/>
  <c r="V17" i="4"/>
  <c r="V13" i="4"/>
  <c r="AA14" i="4" s="1"/>
  <c r="V11" i="4"/>
  <c r="V8" i="4"/>
  <c r="V123" i="12"/>
  <c r="V112" i="12"/>
  <c r="V105" i="12"/>
  <c r="V106" i="12"/>
  <c r="V20" i="12"/>
  <c r="V18" i="12"/>
  <c r="V19" i="12"/>
  <c r="V54" i="12"/>
  <c r="V107" i="12"/>
  <c r="V65" i="12"/>
  <c r="V116" i="12" s="1"/>
  <c r="V56" i="12"/>
  <c r="V17" i="12"/>
  <c r="V10" i="12"/>
  <c r="AA13" i="1" l="1"/>
  <c r="AA14" i="1"/>
  <c r="AA12" i="1"/>
  <c r="AB49" i="1"/>
  <c r="AB42" i="1"/>
  <c r="AB45" i="1"/>
  <c r="V51" i="4"/>
  <c r="H612" i="17"/>
  <c r="V7" i="3"/>
  <c r="V8" i="3"/>
  <c r="G614" i="17"/>
  <c r="V92" i="4"/>
  <c r="X51" i="1"/>
  <c r="V73" i="4"/>
  <c r="V66" i="12"/>
  <c r="V117" i="12" s="1"/>
  <c r="V68" i="12"/>
  <c r="V119" i="12" s="1"/>
  <c r="V67" i="12"/>
  <c r="V118" i="12" s="1"/>
  <c r="V64" i="12"/>
  <c r="V115" i="12" s="1"/>
  <c r="V69" i="12"/>
  <c r="V120" i="12" s="1"/>
  <c r="V38" i="4"/>
  <c r="H611" i="17"/>
  <c r="V103" i="12"/>
  <c r="V55" i="12"/>
  <c r="V92" i="12"/>
  <c r="V23" i="1" s="1"/>
  <c r="V52" i="12"/>
  <c r="E614" i="17"/>
  <c r="V53" i="12"/>
  <c r="V99" i="12"/>
  <c r="F614" i="17"/>
  <c r="V6" i="1"/>
  <c r="D644" i="17"/>
  <c r="D609" i="17"/>
  <c r="V31" i="12"/>
  <c r="V33" i="12"/>
  <c r="V22" i="12"/>
  <c r="V26" i="12"/>
  <c r="V63" i="12"/>
  <c r="V114" i="12" s="1"/>
  <c r="V125" i="12"/>
  <c r="V9" i="3"/>
  <c r="G579" i="17"/>
  <c r="AA93" i="4" l="1"/>
  <c r="AA52" i="4"/>
  <c r="AA74" i="4"/>
  <c r="AA11" i="1"/>
  <c r="AA15" i="3"/>
  <c r="AA14" i="3"/>
  <c r="AA16" i="3"/>
  <c r="AB51" i="1"/>
  <c r="V26" i="1"/>
  <c r="V55" i="4"/>
  <c r="V124" i="12"/>
  <c r="V108" i="12"/>
  <c r="V6" i="3"/>
  <c r="V77" i="4"/>
  <c r="X20" i="3"/>
  <c r="X31" i="4"/>
  <c r="X53" i="4"/>
  <c r="X21" i="3"/>
  <c r="H609" i="17"/>
  <c r="V29" i="4"/>
  <c r="V96" i="4"/>
  <c r="V32" i="12"/>
  <c r="V10" i="1"/>
  <c r="H644" i="17"/>
  <c r="D614" i="17"/>
  <c r="V70" i="12"/>
  <c r="V29" i="12"/>
  <c r="V121" i="12"/>
  <c r="D578" i="17"/>
  <c r="G577" i="17"/>
  <c r="F577" i="17"/>
  <c r="E577" i="17"/>
  <c r="D577" i="17"/>
  <c r="H574" i="17"/>
  <c r="H573" i="17"/>
  <c r="H572" i="17"/>
  <c r="H571" i="17"/>
  <c r="H570" i="17"/>
  <c r="H568" i="17"/>
  <c r="H567" i="17"/>
  <c r="G566" i="17"/>
  <c r="F566" i="17"/>
  <c r="E566" i="17"/>
  <c r="D566" i="17"/>
  <c r="G565" i="17"/>
  <c r="F565" i="17"/>
  <c r="E565" i="17"/>
  <c r="D565" i="17"/>
  <c r="H564" i="17"/>
  <c r="H563" i="17"/>
  <c r="H562" i="17"/>
  <c r="H561" i="17"/>
  <c r="H560" i="17"/>
  <c r="H558" i="17"/>
  <c r="H557" i="17"/>
  <c r="H555" i="17"/>
  <c r="U44" i="1"/>
  <c r="U39" i="1"/>
  <c r="U9" i="1"/>
  <c r="U8" i="1"/>
  <c r="U7" i="1"/>
  <c r="U82" i="4"/>
  <c r="U67" i="4"/>
  <c r="U64" i="4"/>
  <c r="U60" i="4"/>
  <c r="U45" i="4"/>
  <c r="U42" i="4"/>
  <c r="U22" i="4"/>
  <c r="Z23" i="4" s="1"/>
  <c r="U20" i="4"/>
  <c r="U17" i="4"/>
  <c r="U13" i="4"/>
  <c r="Z14" i="4" s="1"/>
  <c r="U11" i="4"/>
  <c r="U8" i="4"/>
  <c r="U123" i="12"/>
  <c r="U105" i="12"/>
  <c r="U65" i="12"/>
  <c r="U116" i="12" s="1"/>
  <c r="U10" i="12"/>
  <c r="AA97" i="4" l="1"/>
  <c r="AA30" i="4"/>
  <c r="AA56" i="4"/>
  <c r="Z13" i="1"/>
  <c r="Z14" i="1"/>
  <c r="AA15" i="1"/>
  <c r="Z12" i="1"/>
  <c r="AA13" i="3"/>
  <c r="AC34" i="3"/>
  <c r="AC35" i="3"/>
  <c r="AB20" i="3"/>
  <c r="AB27" i="3" s="1"/>
  <c r="U87" i="12"/>
  <c r="V33" i="4"/>
  <c r="U96" i="12"/>
  <c r="V32" i="1"/>
  <c r="U98" i="12"/>
  <c r="U125" i="12" s="1"/>
  <c r="U88" i="12"/>
  <c r="U89" i="12"/>
  <c r="U18" i="12" s="1"/>
  <c r="V126" i="12"/>
  <c r="U90" i="12"/>
  <c r="U91" i="12"/>
  <c r="V40" i="1"/>
  <c r="V24" i="1"/>
  <c r="V10" i="3"/>
  <c r="X57" i="4"/>
  <c r="X42" i="3"/>
  <c r="X28" i="3"/>
  <c r="X27" i="3"/>
  <c r="H614" i="17"/>
  <c r="X35" i="4"/>
  <c r="X41" i="3"/>
  <c r="V34" i="12"/>
  <c r="U76" i="12"/>
  <c r="U52" i="12" s="1"/>
  <c r="U80" i="12"/>
  <c r="U56" i="12" s="1"/>
  <c r="V71" i="4"/>
  <c r="H578" i="17"/>
  <c r="U61" i="12"/>
  <c r="U112" i="12" s="1"/>
  <c r="U78" i="12"/>
  <c r="U54" i="12" s="1"/>
  <c r="U85" i="12"/>
  <c r="U79" i="12"/>
  <c r="U55" i="12" s="1"/>
  <c r="V27" i="4"/>
  <c r="U12" i="12"/>
  <c r="U77" i="12"/>
  <c r="U26" i="12" s="1"/>
  <c r="U69" i="4"/>
  <c r="G575" i="17"/>
  <c r="U88" i="4"/>
  <c r="E575" i="17"/>
  <c r="U47" i="4"/>
  <c r="D575" i="17"/>
  <c r="U25" i="4"/>
  <c r="U38" i="4"/>
  <c r="U9" i="3"/>
  <c r="U8" i="3"/>
  <c r="U7" i="3"/>
  <c r="F575" i="17"/>
  <c r="H577" i="17"/>
  <c r="H566" i="17"/>
  <c r="H565" i="17"/>
  <c r="U6" i="1"/>
  <c r="D54" i="1"/>
  <c r="Z26" i="4" l="1"/>
  <c r="Z89" i="4"/>
  <c r="AA34" i="4"/>
  <c r="Z48" i="4"/>
  <c r="Z70" i="4"/>
  <c r="Z11" i="1"/>
  <c r="V33" i="1"/>
  <c r="Z15" i="3"/>
  <c r="Z16" i="3"/>
  <c r="AC55" i="3"/>
  <c r="Z14" i="3"/>
  <c r="AC56" i="3"/>
  <c r="AB24" i="3"/>
  <c r="V74" i="12"/>
  <c r="V81" i="12" s="1"/>
  <c r="AA17" i="3"/>
  <c r="U67" i="12"/>
  <c r="U118" i="12" s="1"/>
  <c r="U99" i="12"/>
  <c r="U26" i="1" s="1"/>
  <c r="V47" i="12"/>
  <c r="V101" i="4"/>
  <c r="U17" i="12"/>
  <c r="V47" i="1"/>
  <c r="U63" i="12"/>
  <c r="U114" i="12" s="1"/>
  <c r="U92" i="12"/>
  <c r="U23" i="1" s="1"/>
  <c r="E580" i="17"/>
  <c r="U29" i="4"/>
  <c r="U106" i="12"/>
  <c r="X49" i="3"/>
  <c r="X75" i="4"/>
  <c r="X22" i="3"/>
  <c r="X48" i="3"/>
  <c r="X79" i="4"/>
  <c r="X43" i="3"/>
  <c r="U32" i="12"/>
  <c r="U64" i="12"/>
  <c r="U115" i="12" s="1"/>
  <c r="U103" i="12"/>
  <c r="U20" i="12"/>
  <c r="V49" i="4"/>
  <c r="U92" i="4"/>
  <c r="V90" i="4"/>
  <c r="U19" i="12"/>
  <c r="H575" i="17"/>
  <c r="V53" i="4"/>
  <c r="V21" i="3"/>
  <c r="U51" i="4"/>
  <c r="U53" i="12"/>
  <c r="U107" i="12"/>
  <c r="D580" i="17"/>
  <c r="F580" i="17"/>
  <c r="U73" i="4"/>
  <c r="U10" i="1"/>
  <c r="U6" i="3"/>
  <c r="G547" i="17"/>
  <c r="T7" i="1"/>
  <c r="T8" i="1"/>
  <c r="T9" i="1"/>
  <c r="T39" i="1"/>
  <c r="T44" i="1"/>
  <c r="Z93" i="4" l="1"/>
  <c r="Z74" i="4"/>
  <c r="Z52" i="4"/>
  <c r="Z30" i="4"/>
  <c r="Y14" i="1"/>
  <c r="Y13" i="1"/>
  <c r="Z15" i="1"/>
  <c r="Y12" i="1"/>
  <c r="V49" i="12"/>
  <c r="V50" i="12" s="1"/>
  <c r="V57" i="12" s="1"/>
  <c r="AA35" i="3"/>
  <c r="AC36" i="3"/>
  <c r="AC57" i="3"/>
  <c r="AB31" i="3"/>
  <c r="Z13" i="3"/>
  <c r="U66" i="12"/>
  <c r="U117" i="12" s="1"/>
  <c r="U124" i="12"/>
  <c r="U108" i="12"/>
  <c r="U33" i="4"/>
  <c r="U33" i="12"/>
  <c r="U31" i="12"/>
  <c r="U55" i="4"/>
  <c r="U40" i="1"/>
  <c r="T7" i="3"/>
  <c r="T8" i="3"/>
  <c r="X29" i="3"/>
  <c r="X24" i="3"/>
  <c r="X50" i="3"/>
  <c r="X45" i="3"/>
  <c r="U69" i="12"/>
  <c r="U120" i="12" s="1"/>
  <c r="U68" i="12"/>
  <c r="U119" i="12" s="1"/>
  <c r="U22" i="12"/>
  <c r="U29" i="12" s="1"/>
  <c r="U77" i="4"/>
  <c r="V31" i="4"/>
  <c r="V20" i="3"/>
  <c r="V41" i="3"/>
  <c r="V35" i="4"/>
  <c r="V23" i="3"/>
  <c r="V94" i="4"/>
  <c r="V28" i="3"/>
  <c r="V75" i="4"/>
  <c r="V22" i="3"/>
  <c r="V17" i="1"/>
  <c r="U10" i="3"/>
  <c r="U24" i="1"/>
  <c r="T9" i="3"/>
  <c r="Z34" i="4" l="1"/>
  <c r="Z56" i="4"/>
  <c r="AA55" i="3"/>
  <c r="Y16" i="3"/>
  <c r="AA34" i="3"/>
  <c r="AC59" i="3"/>
  <c r="Y15" i="3"/>
  <c r="AA36" i="3"/>
  <c r="AA37" i="3"/>
  <c r="Y14" i="3"/>
  <c r="Z17" i="3"/>
  <c r="AC38" i="3"/>
  <c r="U47" i="1"/>
  <c r="U32" i="1"/>
  <c r="U121" i="12"/>
  <c r="V18" i="1"/>
  <c r="U74" i="12"/>
  <c r="X31" i="3"/>
  <c r="X52" i="3"/>
  <c r="U70" i="12"/>
  <c r="U34" i="12"/>
  <c r="V42" i="3"/>
  <c r="V57" i="4"/>
  <c r="V29" i="3"/>
  <c r="V24" i="3"/>
  <c r="V27" i="3"/>
  <c r="V48" i="3"/>
  <c r="V20" i="1"/>
  <c r="U101" i="4"/>
  <c r="U47" i="12"/>
  <c r="D546" i="17"/>
  <c r="G545" i="17"/>
  <c r="F545" i="17"/>
  <c r="E545" i="17"/>
  <c r="D545" i="17"/>
  <c r="H542" i="17"/>
  <c r="H541" i="17"/>
  <c r="H540" i="17"/>
  <c r="H539" i="17"/>
  <c r="H538" i="17"/>
  <c r="H536" i="17"/>
  <c r="H535" i="17"/>
  <c r="G534" i="17"/>
  <c r="F534" i="17"/>
  <c r="E534" i="17"/>
  <c r="D534" i="17"/>
  <c r="G533" i="17"/>
  <c r="F533" i="17"/>
  <c r="E533" i="17"/>
  <c r="D533" i="17"/>
  <c r="H532" i="17"/>
  <c r="H531" i="17"/>
  <c r="H530" i="17"/>
  <c r="H529" i="17"/>
  <c r="H528" i="17"/>
  <c r="H526" i="17"/>
  <c r="H525" i="17"/>
  <c r="H523" i="17"/>
  <c r="T10" i="12"/>
  <c r="T65" i="12"/>
  <c r="T116" i="12" s="1"/>
  <c r="T105" i="12"/>
  <c r="T123" i="12"/>
  <c r="T8" i="4"/>
  <c r="T11" i="4"/>
  <c r="T13" i="4"/>
  <c r="Y14" i="4" s="1"/>
  <c r="T17" i="4"/>
  <c r="T20" i="4"/>
  <c r="T22" i="4"/>
  <c r="Y23" i="4" s="1"/>
  <c r="T42" i="4"/>
  <c r="T45" i="4"/>
  <c r="T60" i="4"/>
  <c r="T64" i="4"/>
  <c r="T67" i="4"/>
  <c r="T82" i="4"/>
  <c r="AA56" i="3" l="1"/>
  <c r="AA38" i="3"/>
  <c r="T91" i="12"/>
  <c r="U27" i="4"/>
  <c r="T89" i="12"/>
  <c r="T18" i="12" s="1"/>
  <c r="T67" i="12" s="1"/>
  <c r="T118" i="12" s="1"/>
  <c r="T90" i="12"/>
  <c r="U126" i="12"/>
  <c r="T25" i="4"/>
  <c r="T96" i="12"/>
  <c r="U33" i="1"/>
  <c r="T98" i="12"/>
  <c r="T106" i="12" s="1"/>
  <c r="U49" i="4"/>
  <c r="T87" i="12"/>
  <c r="U71" i="4"/>
  <c r="T88" i="12"/>
  <c r="V21" i="1"/>
  <c r="T76" i="12"/>
  <c r="T52" i="12" s="1"/>
  <c r="T80" i="12"/>
  <c r="H546" i="17"/>
  <c r="V49" i="3"/>
  <c r="T61" i="12"/>
  <c r="T112" i="12" s="1"/>
  <c r="T78" i="12"/>
  <c r="T54" i="12" s="1"/>
  <c r="T85" i="12"/>
  <c r="T79" i="12"/>
  <c r="T55" i="12" s="1"/>
  <c r="T77" i="12"/>
  <c r="T26" i="12" s="1"/>
  <c r="V31" i="3"/>
  <c r="V28" i="1"/>
  <c r="U49" i="12"/>
  <c r="U81" i="12"/>
  <c r="F543" i="17"/>
  <c r="T69" i="4"/>
  <c r="G543" i="17"/>
  <c r="T88" i="4"/>
  <c r="E543" i="17"/>
  <c r="T47" i="4"/>
  <c r="T38" i="4"/>
  <c r="T6" i="1"/>
  <c r="H533" i="17"/>
  <c r="D543" i="17"/>
  <c r="H545" i="17"/>
  <c r="H534" i="17"/>
  <c r="B24" i="6"/>
  <c r="D12" i="19"/>
  <c r="D24" i="19" s="1"/>
  <c r="D31" i="19" s="1"/>
  <c r="E12" i="19"/>
  <c r="E24" i="19" s="1"/>
  <c r="E31" i="19" s="1"/>
  <c r="F12" i="19"/>
  <c r="F24" i="19" s="1"/>
  <c r="F31" i="19" s="1"/>
  <c r="G12" i="19"/>
  <c r="G24" i="19" s="1"/>
  <c r="G31" i="19" s="1"/>
  <c r="H12" i="19"/>
  <c r="H24" i="19" s="1"/>
  <c r="H31" i="19" s="1"/>
  <c r="Y89" i="4" l="1"/>
  <c r="Y26" i="4"/>
  <c r="Y48" i="4"/>
  <c r="Y70" i="4"/>
  <c r="Y11" i="1"/>
  <c r="AA29" i="1"/>
  <c r="T20" i="12"/>
  <c r="T69" i="12" s="1"/>
  <c r="T120" i="12" s="1"/>
  <c r="T99" i="12"/>
  <c r="T26" i="1" s="1"/>
  <c r="T92" i="12"/>
  <c r="T23" i="1" s="1"/>
  <c r="U90" i="4"/>
  <c r="T33" i="12"/>
  <c r="T63" i="12"/>
  <c r="T114" i="12" s="1"/>
  <c r="T125" i="12"/>
  <c r="V35" i="1"/>
  <c r="T32" i="12"/>
  <c r="T64" i="12"/>
  <c r="T115" i="12" s="1"/>
  <c r="T56" i="12"/>
  <c r="T17" i="12"/>
  <c r="T107" i="12"/>
  <c r="T19" i="12"/>
  <c r="T103" i="12"/>
  <c r="T53" i="12"/>
  <c r="V30" i="1"/>
  <c r="U50" i="12"/>
  <c r="U17" i="1"/>
  <c r="H579" i="17"/>
  <c r="G580" i="17"/>
  <c r="T92" i="4"/>
  <c r="T51" i="4"/>
  <c r="U53" i="4"/>
  <c r="U21" i="3"/>
  <c r="E548" i="17"/>
  <c r="T31" i="12"/>
  <c r="H543" i="17"/>
  <c r="D548" i="17"/>
  <c r="T29" i="4"/>
  <c r="F548" i="17"/>
  <c r="T73" i="4"/>
  <c r="T6" i="3"/>
  <c r="T10" i="1"/>
  <c r="D34" i="19"/>
  <c r="F34" i="19"/>
  <c r="E34" i="19"/>
  <c r="Y74" i="4" l="1"/>
  <c r="Y52" i="4"/>
  <c r="Y30" i="4"/>
  <c r="Y93" i="4"/>
  <c r="Y15" i="1"/>
  <c r="AA36" i="1"/>
  <c r="Y13" i="3"/>
  <c r="Z35" i="3"/>
  <c r="T124" i="12"/>
  <c r="T40" i="1"/>
  <c r="V41" i="1"/>
  <c r="T33" i="4"/>
  <c r="T22" i="3"/>
  <c r="V37" i="1"/>
  <c r="T21" i="3"/>
  <c r="T20" i="3"/>
  <c r="T23" i="3"/>
  <c r="U20" i="1"/>
  <c r="U28" i="3"/>
  <c r="T66" i="12"/>
  <c r="T117" i="12" s="1"/>
  <c r="T68" i="12"/>
  <c r="T119" i="12" s="1"/>
  <c r="T108" i="12"/>
  <c r="T22" i="12"/>
  <c r="T29" i="12" s="1"/>
  <c r="H580" i="17"/>
  <c r="U96" i="4"/>
  <c r="V44" i="3"/>
  <c r="U18" i="1"/>
  <c r="U57" i="12"/>
  <c r="U75" i="4"/>
  <c r="U22" i="3"/>
  <c r="T55" i="4"/>
  <c r="U23" i="3"/>
  <c r="U94" i="4"/>
  <c r="U20" i="3"/>
  <c r="U31" i="4"/>
  <c r="T77" i="4"/>
  <c r="T24" i="1"/>
  <c r="T10" i="3"/>
  <c r="B53" i="8"/>
  <c r="D129" i="12"/>
  <c r="D104" i="4"/>
  <c r="D61" i="3"/>
  <c r="Y56" i="4" l="1"/>
  <c r="Z97" i="4"/>
  <c r="V45" i="1"/>
  <c r="Z37" i="3"/>
  <c r="Y37" i="3"/>
  <c r="Y17" i="3"/>
  <c r="Z34" i="3"/>
  <c r="Z36" i="3"/>
  <c r="AA58" i="3"/>
  <c r="Y34" i="3"/>
  <c r="V49" i="1"/>
  <c r="V51" i="1" s="1"/>
  <c r="V42" i="1"/>
  <c r="T29" i="3"/>
  <c r="Y36" i="3"/>
  <c r="T28" i="3"/>
  <c r="Y35" i="3"/>
  <c r="T41" i="3"/>
  <c r="Y34" i="4"/>
  <c r="V98" i="4"/>
  <c r="T32" i="1"/>
  <c r="T47" i="1"/>
  <c r="T42" i="3"/>
  <c r="T43" i="3"/>
  <c r="T27" i="3"/>
  <c r="T24" i="3"/>
  <c r="U28" i="1"/>
  <c r="U21" i="1"/>
  <c r="U29" i="3"/>
  <c r="T70" i="12"/>
  <c r="T121" i="12"/>
  <c r="T34" i="12"/>
  <c r="V79" i="4"/>
  <c r="V43" i="3"/>
  <c r="U57" i="4"/>
  <c r="U42" i="3"/>
  <c r="U35" i="4"/>
  <c r="U41" i="3"/>
  <c r="U24" i="3"/>
  <c r="U27" i="3"/>
  <c r="T74" i="12"/>
  <c r="T47" i="12"/>
  <c r="T101" i="4"/>
  <c r="S44" i="1"/>
  <c r="S39" i="1"/>
  <c r="S9" i="1"/>
  <c r="S8" i="1"/>
  <c r="S7" i="1"/>
  <c r="G515" i="17"/>
  <c r="S123" i="12"/>
  <c r="W123" i="12" s="1"/>
  <c r="S105" i="12"/>
  <c r="W105" i="12" s="1"/>
  <c r="S65" i="12"/>
  <c r="S10" i="12"/>
  <c r="W10" i="12" s="1"/>
  <c r="S64" i="4"/>
  <c r="Q64" i="4"/>
  <c r="P64" i="4"/>
  <c r="O64" i="4"/>
  <c r="N64" i="4"/>
  <c r="M64" i="4"/>
  <c r="L64" i="4"/>
  <c r="K64" i="4"/>
  <c r="J64" i="4"/>
  <c r="I64" i="4"/>
  <c r="R64" i="4"/>
  <c r="S82" i="4"/>
  <c r="S67" i="4"/>
  <c r="S60" i="4"/>
  <c r="S45" i="4"/>
  <c r="S42" i="4"/>
  <c r="S22" i="4"/>
  <c r="S20" i="4"/>
  <c r="S17" i="4"/>
  <c r="S13" i="4"/>
  <c r="S11" i="4"/>
  <c r="S8" i="4"/>
  <c r="AA50" i="1" l="1"/>
  <c r="Z38" i="3"/>
  <c r="Z55" i="3"/>
  <c r="AA57" i="3"/>
  <c r="Y38" i="3"/>
  <c r="Z56" i="3"/>
  <c r="Y55" i="3"/>
  <c r="U35" i="1"/>
  <c r="Z29" i="1"/>
  <c r="T48" i="3"/>
  <c r="T49" i="3"/>
  <c r="Y56" i="3"/>
  <c r="T50" i="3"/>
  <c r="Y57" i="3"/>
  <c r="U30" i="1"/>
  <c r="T126" i="12"/>
  <c r="T33" i="1"/>
  <c r="T31" i="3"/>
  <c r="X23" i="4"/>
  <c r="U31" i="3"/>
  <c r="U48" i="3"/>
  <c r="U49" i="3"/>
  <c r="S9" i="3"/>
  <c r="X14" i="1"/>
  <c r="W13" i="4"/>
  <c r="AB14" i="4" s="1"/>
  <c r="X14" i="4"/>
  <c r="S7" i="3"/>
  <c r="X12" i="1"/>
  <c r="S8" i="3"/>
  <c r="X13" i="1"/>
  <c r="G648" i="17"/>
  <c r="S116" i="12"/>
  <c r="W116" i="12" s="1"/>
  <c r="W65" i="12"/>
  <c r="V50" i="3"/>
  <c r="V45" i="3"/>
  <c r="S6" i="1"/>
  <c r="W22" i="4"/>
  <c r="AB23" i="4" s="1"/>
  <c r="T49" i="12"/>
  <c r="T81" i="12"/>
  <c r="S38" i="4"/>
  <c r="Z36" i="1" l="1"/>
  <c r="AA59" i="3"/>
  <c r="U37" i="1"/>
  <c r="U41" i="1"/>
  <c r="H648" i="17"/>
  <c r="X16" i="3"/>
  <c r="X15" i="3"/>
  <c r="X14" i="3"/>
  <c r="S10" i="1"/>
  <c r="X11" i="1"/>
  <c r="V52" i="3"/>
  <c r="S6" i="3"/>
  <c r="W6" i="1"/>
  <c r="W38" i="4"/>
  <c r="T17" i="1"/>
  <c r="T50" i="12"/>
  <c r="AB11" i="1" l="1"/>
  <c r="U49" i="1"/>
  <c r="U51" i="1" s="1"/>
  <c r="U45" i="1"/>
  <c r="U42" i="1"/>
  <c r="X15" i="1"/>
  <c r="X13" i="3"/>
  <c r="S10" i="3"/>
  <c r="W6" i="3"/>
  <c r="W10" i="1"/>
  <c r="T18" i="1"/>
  <c r="T20" i="1"/>
  <c r="T57" i="12"/>
  <c r="H515" i="17"/>
  <c r="D514" i="17"/>
  <c r="G513" i="17"/>
  <c r="F513" i="17"/>
  <c r="E513" i="17"/>
  <c r="D513" i="17"/>
  <c r="H510" i="17"/>
  <c r="H509" i="17"/>
  <c r="H508" i="17"/>
  <c r="H507" i="17"/>
  <c r="H506" i="17"/>
  <c r="H504" i="17"/>
  <c r="H503" i="17"/>
  <c r="G502" i="17"/>
  <c r="F502" i="17"/>
  <c r="E502" i="17"/>
  <c r="D502" i="17"/>
  <c r="G501" i="17"/>
  <c r="F501" i="17"/>
  <c r="E501" i="17"/>
  <c r="D501" i="17"/>
  <c r="H500" i="17"/>
  <c r="H499" i="17"/>
  <c r="H498" i="17"/>
  <c r="H497" i="17"/>
  <c r="H496" i="17"/>
  <c r="H494" i="17"/>
  <c r="H493" i="17"/>
  <c r="H491" i="17"/>
  <c r="AB15" i="1" l="1"/>
  <c r="Z50" i="1"/>
  <c r="AB13" i="3"/>
  <c r="E646" i="17"/>
  <c r="F646" i="17"/>
  <c r="S87" i="12"/>
  <c r="W87" i="12" s="1"/>
  <c r="G646" i="17"/>
  <c r="S88" i="12"/>
  <c r="W88" i="12" s="1"/>
  <c r="S25" i="4"/>
  <c r="S98" i="12"/>
  <c r="S106" i="12" s="1"/>
  <c r="S89" i="12"/>
  <c r="S18" i="12" s="1"/>
  <c r="S96" i="12"/>
  <c r="W96" i="12" s="1"/>
  <c r="S90" i="12"/>
  <c r="W90" i="12" s="1"/>
  <c r="S91" i="12"/>
  <c r="W91" i="12" s="1"/>
  <c r="D646" i="17"/>
  <c r="S101" i="4"/>
  <c r="X17" i="3"/>
  <c r="S47" i="12"/>
  <c r="W47" i="12" s="1"/>
  <c r="S76" i="12"/>
  <c r="W76" i="12" s="1"/>
  <c r="H629" i="17"/>
  <c r="S80" i="12"/>
  <c r="W80" i="12" s="1"/>
  <c r="W56" i="12" s="1"/>
  <c r="H633" i="17"/>
  <c r="H514" i="17"/>
  <c r="D647" i="17"/>
  <c r="S61" i="12"/>
  <c r="H624" i="17"/>
  <c r="S78" i="12"/>
  <c r="W78" i="12" s="1"/>
  <c r="W54" i="12" s="1"/>
  <c r="H630" i="17"/>
  <c r="W10" i="3"/>
  <c r="S85" i="12"/>
  <c r="W85" i="12" s="1"/>
  <c r="H626" i="17"/>
  <c r="S79" i="12"/>
  <c r="W79" i="12" s="1"/>
  <c r="W55" i="12" s="1"/>
  <c r="H631" i="17"/>
  <c r="S12" i="12"/>
  <c r="H627" i="17"/>
  <c r="S77" i="12"/>
  <c r="W77" i="12" s="1"/>
  <c r="W53" i="12" s="1"/>
  <c r="H632" i="17"/>
  <c r="T21" i="1"/>
  <c r="T28" i="1"/>
  <c r="E511" i="17"/>
  <c r="S47" i="4"/>
  <c r="F511" i="17"/>
  <c r="S69" i="4"/>
  <c r="T71" i="4"/>
  <c r="G511" i="17"/>
  <c r="S88" i="4"/>
  <c r="H501" i="17"/>
  <c r="D511" i="17"/>
  <c r="H513" i="17"/>
  <c r="H502" i="17"/>
  <c r="G449" i="17"/>
  <c r="F449" i="17"/>
  <c r="E449" i="17"/>
  <c r="D449" i="17"/>
  <c r="G416" i="17"/>
  <c r="F416" i="17"/>
  <c r="E416" i="17"/>
  <c r="D416" i="17"/>
  <c r="G384" i="17"/>
  <c r="F384" i="17"/>
  <c r="E384" i="17"/>
  <c r="D384" i="17"/>
  <c r="G352" i="17"/>
  <c r="F352" i="17"/>
  <c r="E352" i="17"/>
  <c r="D352" i="17"/>
  <c r="G288" i="17"/>
  <c r="F288" i="17"/>
  <c r="E288" i="17"/>
  <c r="D288" i="17"/>
  <c r="G256" i="17"/>
  <c r="F256" i="17"/>
  <c r="E256" i="17"/>
  <c r="D256" i="17"/>
  <c r="G224" i="17"/>
  <c r="F224" i="17"/>
  <c r="E224" i="17"/>
  <c r="D224" i="17"/>
  <c r="G192" i="17"/>
  <c r="F192" i="17"/>
  <c r="E192" i="17"/>
  <c r="D192" i="17"/>
  <c r="G128" i="17"/>
  <c r="F128" i="17"/>
  <c r="E128" i="17"/>
  <c r="D129" i="17"/>
  <c r="D128" i="17"/>
  <c r="G96" i="17"/>
  <c r="F96" i="17"/>
  <c r="E96" i="17"/>
  <c r="D97" i="17"/>
  <c r="D96" i="17"/>
  <c r="G64" i="17"/>
  <c r="F64" i="17"/>
  <c r="E64" i="17"/>
  <c r="D66" i="17"/>
  <c r="D65" i="17"/>
  <c r="D64" i="17"/>
  <c r="G32" i="17"/>
  <c r="F32" i="17"/>
  <c r="E32" i="17"/>
  <c r="D34" i="17"/>
  <c r="D32" i="17"/>
  <c r="S27" i="4" l="1"/>
  <c r="Y29" i="1"/>
  <c r="AB17" i="3"/>
  <c r="W89" i="12"/>
  <c r="S63" i="12"/>
  <c r="S114" i="12" s="1"/>
  <c r="X26" i="4"/>
  <c r="W25" i="4"/>
  <c r="G649" i="17"/>
  <c r="F481" i="17"/>
  <c r="H647" i="17"/>
  <c r="W98" i="12"/>
  <c r="H646" i="17"/>
  <c r="F649" i="17"/>
  <c r="D481" i="17"/>
  <c r="W106" i="12"/>
  <c r="E481" i="17"/>
  <c r="S99" i="12"/>
  <c r="W99" i="12" s="1"/>
  <c r="S125" i="12"/>
  <c r="E649" i="17"/>
  <c r="X70" i="4"/>
  <c r="X89" i="4"/>
  <c r="X48" i="4"/>
  <c r="D649" i="17"/>
  <c r="W52" i="12"/>
  <c r="S54" i="12"/>
  <c r="S20" i="12"/>
  <c r="S56" i="12"/>
  <c r="S19" i="12"/>
  <c r="S17" i="12"/>
  <c r="S92" i="12"/>
  <c r="S23" i="1" s="1"/>
  <c r="S103" i="12"/>
  <c r="S55" i="12"/>
  <c r="S107" i="12"/>
  <c r="S52" i="12"/>
  <c r="S26" i="12"/>
  <c r="S49" i="4"/>
  <c r="W47" i="4"/>
  <c r="S90" i="4"/>
  <c r="W88" i="4"/>
  <c r="S71" i="4"/>
  <c r="W69" i="4"/>
  <c r="S53" i="12"/>
  <c r="S64" i="12"/>
  <c r="W12" i="12"/>
  <c r="S67" i="12"/>
  <c r="W18" i="12"/>
  <c r="S112" i="12"/>
  <c r="W61" i="12"/>
  <c r="W112" i="12" s="1"/>
  <c r="W101" i="4"/>
  <c r="T35" i="1"/>
  <c r="T30" i="1"/>
  <c r="G481" i="17"/>
  <c r="D162" i="17"/>
  <c r="S74" i="12"/>
  <c r="W74" i="12" s="1"/>
  <c r="T75" i="4"/>
  <c r="T27" i="4"/>
  <c r="E516" i="17"/>
  <c r="S51" i="4"/>
  <c r="H547" i="17"/>
  <c r="G548" i="17"/>
  <c r="T49" i="4"/>
  <c r="D516" i="17"/>
  <c r="S29" i="4"/>
  <c r="F516" i="17"/>
  <c r="S73" i="4"/>
  <c r="S31" i="12"/>
  <c r="W31" i="12" s="1"/>
  <c r="S33" i="12"/>
  <c r="W33" i="12" s="1"/>
  <c r="G516" i="17"/>
  <c r="S92" i="4"/>
  <c r="H511" i="17"/>
  <c r="D459" i="17"/>
  <c r="E459" i="17"/>
  <c r="F459" i="17"/>
  <c r="G459" i="17"/>
  <c r="D461" i="17"/>
  <c r="E461" i="17"/>
  <c r="F461" i="17"/>
  <c r="G461" i="17"/>
  <c r="G462" i="17"/>
  <c r="D464" i="17"/>
  <c r="E464" i="17"/>
  <c r="F464" i="17"/>
  <c r="G464" i="17"/>
  <c r="G465" i="17"/>
  <c r="G466" i="17"/>
  <c r="D467" i="17"/>
  <c r="G468" i="17"/>
  <c r="D471" i="17"/>
  <c r="D472" i="17"/>
  <c r="D474" i="17"/>
  <c r="E474" i="17"/>
  <c r="F474" i="17"/>
  <c r="G474" i="17"/>
  <c r="G475" i="17"/>
  <c r="G476" i="17"/>
  <c r="G477" i="17"/>
  <c r="G478" i="17"/>
  <c r="G304" i="17"/>
  <c r="G317" i="17"/>
  <c r="G316" i="17"/>
  <c r="G315" i="17"/>
  <c r="G314" i="17"/>
  <c r="G313" i="17"/>
  <c r="F313" i="17"/>
  <c r="E313" i="17"/>
  <c r="D313" i="17"/>
  <c r="D311" i="17"/>
  <c r="D310" i="17"/>
  <c r="G307" i="17"/>
  <c r="D306" i="17"/>
  <c r="H305" i="17"/>
  <c r="G303" i="17"/>
  <c r="F303" i="17"/>
  <c r="E303" i="17"/>
  <c r="D303" i="17"/>
  <c r="H301" i="17"/>
  <c r="G300" i="17"/>
  <c r="F300" i="17"/>
  <c r="E300" i="17"/>
  <c r="D300" i="17"/>
  <c r="G298" i="17"/>
  <c r="F298" i="17"/>
  <c r="E298" i="17"/>
  <c r="D298" i="17"/>
  <c r="G157" i="17"/>
  <c r="G156" i="17"/>
  <c r="G155" i="17"/>
  <c r="G154" i="17"/>
  <c r="G153" i="17"/>
  <c r="F153" i="17"/>
  <c r="E153" i="17"/>
  <c r="D153" i="17"/>
  <c r="D151" i="17"/>
  <c r="D150" i="17"/>
  <c r="G147" i="17"/>
  <c r="D146" i="17"/>
  <c r="G143" i="17"/>
  <c r="F143" i="17"/>
  <c r="E143" i="17"/>
  <c r="D143" i="17"/>
  <c r="G140" i="17"/>
  <c r="F140" i="17"/>
  <c r="E140" i="17"/>
  <c r="D140" i="17"/>
  <c r="G138" i="17"/>
  <c r="F138" i="17"/>
  <c r="E138" i="17"/>
  <c r="D138" i="17"/>
  <c r="AB89" i="4" l="1"/>
  <c r="AB70" i="4"/>
  <c r="AB48" i="4"/>
  <c r="Y36" i="1"/>
  <c r="W63" i="12"/>
  <c r="W27" i="4"/>
  <c r="AB26" i="4"/>
  <c r="S26" i="1"/>
  <c r="H649" i="17"/>
  <c r="W92" i="12"/>
  <c r="W23" i="1" s="1"/>
  <c r="H548" i="17"/>
  <c r="H304" i="17"/>
  <c r="H478" i="17"/>
  <c r="H477" i="17"/>
  <c r="H471" i="17"/>
  <c r="W103" i="12"/>
  <c r="W26" i="1"/>
  <c r="H472" i="17"/>
  <c r="E309" i="17"/>
  <c r="H476" i="17"/>
  <c r="H468" i="17"/>
  <c r="H462" i="17"/>
  <c r="S24" i="1"/>
  <c r="H317" i="17"/>
  <c r="H306" i="17"/>
  <c r="W125" i="12"/>
  <c r="H315" i="17"/>
  <c r="F470" i="17"/>
  <c r="H311" i="17"/>
  <c r="D470" i="17"/>
  <c r="W107" i="12"/>
  <c r="H314" i="17"/>
  <c r="H475" i="17"/>
  <c r="G470" i="17"/>
  <c r="S33" i="4"/>
  <c r="H307" i="17"/>
  <c r="H466" i="17"/>
  <c r="H310" i="17"/>
  <c r="H316" i="17"/>
  <c r="H465" i="17"/>
  <c r="E470" i="17"/>
  <c r="T41" i="1"/>
  <c r="W29" i="4"/>
  <c r="X30" i="4"/>
  <c r="W51" i="4"/>
  <c r="X52" i="4"/>
  <c r="W92" i="4"/>
  <c r="X93" i="4"/>
  <c r="W73" i="4"/>
  <c r="X74" i="4"/>
  <c r="W20" i="12"/>
  <c r="W17" i="12"/>
  <c r="W19" i="12"/>
  <c r="S69" i="12"/>
  <c r="S120" i="12" s="1"/>
  <c r="S32" i="12"/>
  <c r="W32" i="12" s="1"/>
  <c r="S68" i="12"/>
  <c r="W68" i="12" s="1"/>
  <c r="S22" i="12"/>
  <c r="S29" i="12" s="1"/>
  <c r="S66" i="12"/>
  <c r="W66" i="12" s="1"/>
  <c r="W26" i="12"/>
  <c r="S108" i="12"/>
  <c r="S124" i="12"/>
  <c r="W114" i="12"/>
  <c r="S115" i="12"/>
  <c r="W64" i="12"/>
  <c r="W90" i="4"/>
  <c r="S118" i="12"/>
  <c r="W67" i="12"/>
  <c r="W71" i="4"/>
  <c r="W49" i="4"/>
  <c r="T37" i="1"/>
  <c r="S81" i="12"/>
  <c r="W81" i="12" s="1"/>
  <c r="W17" i="1" s="1"/>
  <c r="T96" i="4"/>
  <c r="U44" i="3"/>
  <c r="U98" i="4"/>
  <c r="E308" i="17"/>
  <c r="D469" i="17"/>
  <c r="F308" i="17"/>
  <c r="S49" i="12"/>
  <c r="W49" i="12" s="1"/>
  <c r="W50" i="12" s="1"/>
  <c r="W57" i="12" s="1"/>
  <c r="S96" i="4"/>
  <c r="T79" i="4"/>
  <c r="S22" i="3"/>
  <c r="S75" i="4"/>
  <c r="S41" i="3"/>
  <c r="T90" i="4"/>
  <c r="T53" i="4"/>
  <c r="S21" i="3"/>
  <c r="S53" i="4"/>
  <c r="H516" i="17"/>
  <c r="S77" i="4"/>
  <c r="T31" i="4"/>
  <c r="D308" i="17"/>
  <c r="S20" i="3"/>
  <c r="S31" i="4"/>
  <c r="S55" i="4"/>
  <c r="S23" i="3"/>
  <c r="S94" i="4"/>
  <c r="H474" i="17"/>
  <c r="G469" i="17"/>
  <c r="F469" i="17"/>
  <c r="H467" i="17"/>
  <c r="H303" i="17"/>
  <c r="H464" i="17"/>
  <c r="E469" i="17"/>
  <c r="H461" i="17"/>
  <c r="H459" i="17"/>
  <c r="H313" i="17"/>
  <c r="G309" i="17"/>
  <c r="F309" i="17"/>
  <c r="D309" i="17"/>
  <c r="H481" i="17"/>
  <c r="H298" i="17"/>
  <c r="H300" i="17"/>
  <c r="G308" i="17"/>
  <c r="Y97" i="4" l="1"/>
  <c r="AB30" i="4"/>
  <c r="S35" i="4"/>
  <c r="AB52" i="4"/>
  <c r="W24" i="1"/>
  <c r="S40" i="1"/>
  <c r="T42" i="1"/>
  <c r="Z58" i="3"/>
  <c r="W22" i="3"/>
  <c r="AB74" i="4"/>
  <c r="W94" i="4"/>
  <c r="AB93" i="4"/>
  <c r="H470" i="17"/>
  <c r="X34" i="4"/>
  <c r="W33" i="4"/>
  <c r="T49" i="1"/>
  <c r="T45" i="1"/>
  <c r="D479" i="17"/>
  <c r="W115" i="12"/>
  <c r="W40" i="1"/>
  <c r="E479" i="17"/>
  <c r="E484" i="17" s="1"/>
  <c r="E318" i="17"/>
  <c r="W118" i="12"/>
  <c r="W124" i="12"/>
  <c r="W120" i="12"/>
  <c r="S119" i="12"/>
  <c r="S32" i="1"/>
  <c r="F479" i="17"/>
  <c r="F484" i="17" s="1"/>
  <c r="G479" i="17"/>
  <c r="W21" i="3"/>
  <c r="T44" i="3"/>
  <c r="X97" i="4"/>
  <c r="W75" i="4"/>
  <c r="W31" i="4"/>
  <c r="X34" i="3"/>
  <c r="W55" i="4"/>
  <c r="X56" i="4"/>
  <c r="S28" i="3"/>
  <c r="X35" i="3"/>
  <c r="S48" i="3"/>
  <c r="X55" i="3"/>
  <c r="W69" i="12"/>
  <c r="W77" i="4"/>
  <c r="W53" i="4"/>
  <c r="W23" i="3"/>
  <c r="X37" i="3"/>
  <c r="S29" i="3"/>
  <c r="X36" i="3"/>
  <c r="W108" i="12"/>
  <c r="S117" i="12"/>
  <c r="S70" i="12"/>
  <c r="W70" i="12" s="1"/>
  <c r="W29" i="12"/>
  <c r="S34" i="12"/>
  <c r="W34" i="12" s="1"/>
  <c r="W22" i="12"/>
  <c r="S44" i="3"/>
  <c r="W96" i="4"/>
  <c r="W18" i="1"/>
  <c r="W20" i="1"/>
  <c r="S27" i="3"/>
  <c r="W20" i="3"/>
  <c r="S17" i="1"/>
  <c r="S50" i="12"/>
  <c r="U79" i="4"/>
  <c r="U43" i="3"/>
  <c r="F318" i="17"/>
  <c r="S24" i="3"/>
  <c r="S98" i="4"/>
  <c r="T35" i="4"/>
  <c r="T94" i="4"/>
  <c r="T98" i="4"/>
  <c r="S79" i="4"/>
  <c r="S43" i="3"/>
  <c r="S42" i="3"/>
  <c r="S57" i="4"/>
  <c r="T57" i="4"/>
  <c r="H469" i="17"/>
  <c r="G318" i="17"/>
  <c r="H309" i="17"/>
  <c r="D318" i="17"/>
  <c r="H308" i="17"/>
  <c r="AB97" i="4" l="1"/>
  <c r="Y50" i="1"/>
  <c r="S47" i="1"/>
  <c r="AB37" i="3"/>
  <c r="AB36" i="3"/>
  <c r="Z57" i="3"/>
  <c r="AB34" i="3"/>
  <c r="W29" i="3"/>
  <c r="W28" i="3"/>
  <c r="AB35" i="3"/>
  <c r="W35" i="4"/>
  <c r="AB34" i="4"/>
  <c r="W42" i="3"/>
  <c r="AB56" i="4"/>
  <c r="W41" i="3"/>
  <c r="T51" i="1"/>
  <c r="T45" i="3"/>
  <c r="Y58" i="3"/>
  <c r="H479" i="17"/>
  <c r="W79" i="4"/>
  <c r="S33" i="1"/>
  <c r="W119" i="12"/>
  <c r="W47" i="1"/>
  <c r="S121" i="12"/>
  <c r="W32" i="1"/>
  <c r="W43" i="3"/>
  <c r="W57" i="4"/>
  <c r="X58" i="3"/>
  <c r="S31" i="3"/>
  <c r="X38" i="3"/>
  <c r="S49" i="3"/>
  <c r="X56" i="3"/>
  <c r="S50" i="3"/>
  <c r="X57" i="3"/>
  <c r="W117" i="12"/>
  <c r="W44" i="3"/>
  <c r="W98" i="4"/>
  <c r="W24" i="3"/>
  <c r="W27" i="3"/>
  <c r="W49" i="3"/>
  <c r="W28" i="1"/>
  <c r="W21" i="1"/>
  <c r="S20" i="1"/>
  <c r="S18" i="1"/>
  <c r="S57" i="12"/>
  <c r="U50" i="3"/>
  <c r="U45" i="3"/>
  <c r="S45" i="3"/>
  <c r="H318" i="17"/>
  <c r="R44" i="4"/>
  <c r="M44" i="4"/>
  <c r="H44" i="4"/>
  <c r="R66" i="4"/>
  <c r="M66" i="4"/>
  <c r="H66" i="4"/>
  <c r="AB29" i="1" l="1"/>
  <c r="AB58" i="3"/>
  <c r="AB57" i="3"/>
  <c r="Z59" i="3"/>
  <c r="Y59" i="3"/>
  <c r="AB56" i="3"/>
  <c r="AB38" i="3"/>
  <c r="W48" i="3"/>
  <c r="AB55" i="3"/>
  <c r="T52" i="3"/>
  <c r="W121" i="12"/>
  <c r="S126" i="12"/>
  <c r="W33" i="1"/>
  <c r="W67" i="4"/>
  <c r="W45" i="4"/>
  <c r="W50" i="3"/>
  <c r="S52" i="3"/>
  <c r="X59" i="3"/>
  <c r="W35" i="1"/>
  <c r="W30" i="1"/>
  <c r="W31" i="3"/>
  <c r="W45" i="3"/>
  <c r="S21" i="1"/>
  <c r="S28" i="1"/>
  <c r="U52" i="3"/>
  <c r="R67" i="4"/>
  <c r="Q82" i="4"/>
  <c r="P82" i="4"/>
  <c r="O82" i="4"/>
  <c r="N82" i="4"/>
  <c r="M82" i="4"/>
  <c r="L82" i="4"/>
  <c r="K82" i="4"/>
  <c r="J82" i="4"/>
  <c r="I82" i="4"/>
  <c r="H82" i="4"/>
  <c r="G82" i="4"/>
  <c r="F82" i="4"/>
  <c r="E82" i="4"/>
  <c r="D82" i="4"/>
  <c r="Q60" i="4"/>
  <c r="P60" i="4"/>
  <c r="O60" i="4"/>
  <c r="N60" i="4"/>
  <c r="M60" i="4"/>
  <c r="L60" i="4"/>
  <c r="K60" i="4"/>
  <c r="J60" i="4"/>
  <c r="I60" i="4"/>
  <c r="H60" i="4"/>
  <c r="G60" i="4"/>
  <c r="F60" i="4"/>
  <c r="E60" i="4"/>
  <c r="D60" i="4"/>
  <c r="AB36" i="1" l="1"/>
  <c r="AB59" i="3"/>
  <c r="W126" i="12"/>
  <c r="X29" i="1"/>
  <c r="W52" i="3"/>
  <c r="W37" i="1"/>
  <c r="W41" i="1"/>
  <c r="S30" i="1"/>
  <c r="S35" i="1"/>
  <c r="R37" i="4"/>
  <c r="M37" i="4"/>
  <c r="H37" i="4"/>
  <c r="X36" i="1" l="1"/>
  <c r="W42" i="1"/>
  <c r="W45" i="1"/>
  <c r="W49" i="1"/>
  <c r="S41" i="1"/>
  <c r="S37" i="1"/>
  <c r="G451" i="17"/>
  <c r="G418" i="17"/>
  <c r="G386" i="17"/>
  <c r="G354" i="17"/>
  <c r="G290" i="17"/>
  <c r="G258" i="17"/>
  <c r="G226" i="17"/>
  <c r="G194" i="17"/>
  <c r="G130" i="17"/>
  <c r="G98" i="17"/>
  <c r="G66" i="17"/>
  <c r="G34" i="17"/>
  <c r="D450" i="17"/>
  <c r="D417" i="17"/>
  <c r="D385" i="17"/>
  <c r="D353" i="17"/>
  <c r="D289" i="17"/>
  <c r="D320" i="17"/>
  <c r="D257" i="17"/>
  <c r="D225" i="17"/>
  <c r="D193" i="17"/>
  <c r="E160" i="17"/>
  <c r="H97" i="17"/>
  <c r="H65" i="17"/>
  <c r="D33" i="17"/>
  <c r="AB50" i="1" l="1"/>
  <c r="H33" i="17"/>
  <c r="H385" i="17"/>
  <c r="H417" i="17"/>
  <c r="H193" i="17"/>
  <c r="H450" i="17"/>
  <c r="H225" i="17"/>
  <c r="H257" i="17"/>
  <c r="W51" i="1"/>
  <c r="S45" i="1"/>
  <c r="S49" i="1"/>
  <c r="S42" i="1"/>
  <c r="G483" i="17"/>
  <c r="H353" i="17"/>
  <c r="D482" i="17"/>
  <c r="H289" i="17"/>
  <c r="D321" i="17"/>
  <c r="G160" i="17"/>
  <c r="F320" i="17"/>
  <c r="F160" i="17"/>
  <c r="E320" i="17"/>
  <c r="D160" i="17"/>
  <c r="H129" i="17"/>
  <c r="D161" i="17"/>
  <c r="G320" i="17"/>
  <c r="H34" i="17"/>
  <c r="H66" i="17"/>
  <c r="G162" i="17"/>
  <c r="G322" i="17"/>
  <c r="H64" i="17"/>
  <c r="H128" i="17"/>
  <c r="H256" i="17"/>
  <c r="H384" i="17"/>
  <c r="H32" i="17"/>
  <c r="H96" i="17"/>
  <c r="H224" i="17"/>
  <c r="H449" i="17"/>
  <c r="H416" i="17"/>
  <c r="H352" i="17"/>
  <c r="H288" i="17"/>
  <c r="H192" i="17"/>
  <c r="F323" i="17" l="1"/>
  <c r="H161" i="17"/>
  <c r="H321" i="17"/>
  <c r="E323" i="17"/>
  <c r="X50" i="1"/>
  <c r="S51" i="1"/>
  <c r="H482" i="17"/>
  <c r="D484" i="17"/>
  <c r="D323" i="17"/>
  <c r="H160" i="17"/>
  <c r="H320" i="17"/>
  <c r="H322" i="17"/>
  <c r="G323" i="17"/>
  <c r="G405" i="17"/>
  <c r="F404" i="17"/>
  <c r="F405" i="17"/>
  <c r="E405" i="17"/>
  <c r="D405" i="17"/>
  <c r="P69" i="4" l="1"/>
  <c r="H323" i="17"/>
  <c r="F414" i="17"/>
  <c r="R28" i="12"/>
  <c r="R27" i="12"/>
  <c r="R25" i="12"/>
  <c r="R24" i="12"/>
  <c r="R21" i="12"/>
  <c r="R16" i="12"/>
  <c r="R15" i="12"/>
  <c r="R14" i="12"/>
  <c r="R13" i="12"/>
  <c r="R9" i="12"/>
  <c r="R8" i="12"/>
  <c r="R7" i="12"/>
  <c r="P10" i="12"/>
  <c r="Q10" i="12"/>
  <c r="P65" i="12"/>
  <c r="Q65" i="12"/>
  <c r="P105" i="12"/>
  <c r="Q105" i="12"/>
  <c r="P123" i="12"/>
  <c r="Q123" i="12"/>
  <c r="U70" i="4" l="1"/>
  <c r="P71" i="4"/>
  <c r="H483" i="17"/>
  <c r="G484" i="17"/>
  <c r="R60" i="4"/>
  <c r="R82" i="4"/>
  <c r="Q116" i="12"/>
  <c r="P116" i="12"/>
  <c r="P73" i="4"/>
  <c r="F419" i="17"/>
  <c r="P22" i="3" l="1"/>
  <c r="U74" i="4"/>
  <c r="H484" i="17"/>
  <c r="P77" i="4"/>
  <c r="D7" i="1"/>
  <c r="E7" i="1"/>
  <c r="F7" i="1"/>
  <c r="G7" i="1"/>
  <c r="H7" i="1"/>
  <c r="I7" i="1"/>
  <c r="J7" i="1"/>
  <c r="K7" i="1"/>
  <c r="L7" i="1"/>
  <c r="M7" i="1"/>
  <c r="N7" i="1"/>
  <c r="O7" i="1"/>
  <c r="P7" i="1"/>
  <c r="Q7" i="1"/>
  <c r="R7" i="1"/>
  <c r="P8" i="1"/>
  <c r="Q8" i="1"/>
  <c r="R8" i="1"/>
  <c r="P9" i="1"/>
  <c r="P39" i="1"/>
  <c r="Q39" i="1"/>
  <c r="R39" i="1"/>
  <c r="P44" i="1"/>
  <c r="Q44" i="1"/>
  <c r="R44" i="1"/>
  <c r="D8" i="1"/>
  <c r="E8" i="1"/>
  <c r="F8" i="1"/>
  <c r="G8" i="1"/>
  <c r="H8" i="1"/>
  <c r="I8" i="1"/>
  <c r="J8" i="1"/>
  <c r="K8" i="1"/>
  <c r="L8" i="1"/>
  <c r="M8" i="1"/>
  <c r="N8" i="1"/>
  <c r="O8" i="1"/>
  <c r="F8" i="3" l="1"/>
  <c r="G7" i="3"/>
  <c r="M8" i="3"/>
  <c r="E8" i="3"/>
  <c r="U14" i="1"/>
  <c r="F7" i="3"/>
  <c r="L8" i="3"/>
  <c r="W13" i="1"/>
  <c r="M7" i="3"/>
  <c r="V13" i="1"/>
  <c r="D7" i="3"/>
  <c r="U13" i="1"/>
  <c r="K7" i="3"/>
  <c r="I8" i="3"/>
  <c r="D8" i="3"/>
  <c r="E7" i="3"/>
  <c r="K8" i="3"/>
  <c r="L7" i="3"/>
  <c r="J8" i="3"/>
  <c r="J7" i="3"/>
  <c r="H8" i="3"/>
  <c r="V12" i="1"/>
  <c r="I7" i="3"/>
  <c r="G8" i="3"/>
  <c r="U12" i="1"/>
  <c r="H7" i="3"/>
  <c r="U36" i="3"/>
  <c r="R7" i="3"/>
  <c r="W12" i="1"/>
  <c r="P79" i="4"/>
  <c r="U78" i="4"/>
  <c r="O8" i="3"/>
  <c r="T13" i="1"/>
  <c r="O7" i="3"/>
  <c r="T12" i="1"/>
  <c r="N8" i="3"/>
  <c r="S13" i="1"/>
  <c r="N7" i="3"/>
  <c r="S12" i="1"/>
  <c r="P43" i="3"/>
  <c r="P9" i="3"/>
  <c r="Q12" i="1"/>
  <c r="Q7" i="3"/>
  <c r="P12" i="1"/>
  <c r="P7" i="3"/>
  <c r="Q13" i="1"/>
  <c r="Q8" i="3"/>
  <c r="P13" i="1"/>
  <c r="P8" i="3"/>
  <c r="R13" i="1"/>
  <c r="R8" i="3"/>
  <c r="R12" i="1"/>
  <c r="R14" i="3" l="1"/>
  <c r="T14" i="3"/>
  <c r="U15" i="3"/>
  <c r="U16" i="3"/>
  <c r="U57" i="3"/>
  <c r="T15" i="3"/>
  <c r="V15" i="3"/>
  <c r="S14" i="3"/>
  <c r="U14" i="3"/>
  <c r="S15" i="3"/>
  <c r="W14" i="3"/>
  <c r="W15" i="3"/>
  <c r="V14" i="3"/>
  <c r="P29" i="3"/>
  <c r="P50" i="3"/>
  <c r="R15" i="3"/>
  <c r="F437" i="17" l="1"/>
  <c r="F438" i="17"/>
  <c r="Q69" i="4" l="1"/>
  <c r="F447" i="17"/>
  <c r="Q71" i="4" l="1"/>
  <c r="V70" i="4"/>
  <c r="F452" i="17"/>
  <c r="Q73" i="4"/>
  <c r="Q22" i="3" l="1"/>
  <c r="V74" i="4"/>
  <c r="Q77" i="4"/>
  <c r="G404" i="17"/>
  <c r="E404" i="17"/>
  <c r="D404" i="17"/>
  <c r="P25" i="4" l="1"/>
  <c r="P88" i="4"/>
  <c r="P47" i="4"/>
  <c r="V78" i="4"/>
  <c r="V36" i="3"/>
  <c r="Q29" i="3"/>
  <c r="Q79" i="4"/>
  <c r="Q43" i="3"/>
  <c r="G414" i="17"/>
  <c r="D414" i="17"/>
  <c r="E414" i="17"/>
  <c r="F372" i="17"/>
  <c r="F373" i="17"/>
  <c r="F340" i="17"/>
  <c r="F341" i="17"/>
  <c r="F244" i="17"/>
  <c r="F245" i="17"/>
  <c r="F212" i="17"/>
  <c r="F213" i="17"/>
  <c r="U48" i="4" l="1"/>
  <c r="U89" i="4"/>
  <c r="U26" i="4"/>
  <c r="O69" i="4"/>
  <c r="J69" i="4"/>
  <c r="P92" i="4"/>
  <c r="K69" i="4"/>
  <c r="N69" i="4"/>
  <c r="N71" i="4" s="1"/>
  <c r="P49" i="4"/>
  <c r="P51" i="4"/>
  <c r="Q50" i="3"/>
  <c r="V57" i="3"/>
  <c r="G419" i="17"/>
  <c r="E419" i="17"/>
  <c r="D419" i="17"/>
  <c r="P29" i="4"/>
  <c r="F382" i="17"/>
  <c r="F222" i="17"/>
  <c r="F350" i="17"/>
  <c r="F254" i="17"/>
  <c r="F180" i="17"/>
  <c r="F181" i="17"/>
  <c r="F116" i="17"/>
  <c r="F117" i="17"/>
  <c r="J71" i="4" l="1"/>
  <c r="S70" i="4"/>
  <c r="K71" i="4"/>
  <c r="U52" i="4"/>
  <c r="U93" i="4"/>
  <c r="P23" i="3"/>
  <c r="R69" i="4"/>
  <c r="T70" i="4"/>
  <c r="O71" i="4"/>
  <c r="O70" i="4"/>
  <c r="P70" i="4"/>
  <c r="G69" i="4"/>
  <c r="H418" i="17"/>
  <c r="I69" i="4"/>
  <c r="P53" i="4"/>
  <c r="P20" i="3"/>
  <c r="U30" i="4"/>
  <c r="P33" i="4"/>
  <c r="P55" i="4"/>
  <c r="P96" i="4"/>
  <c r="F126" i="17"/>
  <c r="K73" i="4"/>
  <c r="F259" i="17"/>
  <c r="J73" i="4"/>
  <c r="F227" i="17"/>
  <c r="N73" i="4"/>
  <c r="F355" i="17"/>
  <c r="O73" i="4"/>
  <c r="F387" i="17"/>
  <c r="P21" i="3"/>
  <c r="F190" i="17"/>
  <c r="F149" i="17"/>
  <c r="F148" i="17"/>
  <c r="F276" i="17"/>
  <c r="F277" i="17"/>
  <c r="F84" i="17"/>
  <c r="F85" i="17"/>
  <c r="F52" i="17"/>
  <c r="F53" i="17"/>
  <c r="R71" i="4" l="1"/>
  <c r="N70" i="4"/>
  <c r="G71" i="4"/>
  <c r="U37" i="3"/>
  <c r="W70" i="4"/>
  <c r="E69" i="4"/>
  <c r="F69" i="4"/>
  <c r="K77" i="4"/>
  <c r="L69" i="4"/>
  <c r="J77" i="4"/>
  <c r="I71" i="4"/>
  <c r="K22" i="3"/>
  <c r="U56" i="4"/>
  <c r="S74" i="4"/>
  <c r="J22" i="3"/>
  <c r="U34" i="3"/>
  <c r="P44" i="3"/>
  <c r="U97" i="4"/>
  <c r="P24" i="3"/>
  <c r="U35" i="3"/>
  <c r="P41" i="3"/>
  <c r="U34" i="4"/>
  <c r="O22" i="3"/>
  <c r="T74" i="4"/>
  <c r="O77" i="4"/>
  <c r="P42" i="3"/>
  <c r="P57" i="4"/>
  <c r="N77" i="4"/>
  <c r="R73" i="4"/>
  <c r="N22" i="3"/>
  <c r="I73" i="4"/>
  <c r="F195" i="17"/>
  <c r="G73" i="4"/>
  <c r="F131" i="17"/>
  <c r="F94" i="17"/>
  <c r="F286" i="17"/>
  <c r="F158" i="17"/>
  <c r="F62" i="17"/>
  <c r="F20" i="17"/>
  <c r="F21" i="17"/>
  <c r="H10" i="17"/>
  <c r="P78" i="4" l="1"/>
  <c r="K70" i="4"/>
  <c r="J79" i="4"/>
  <c r="E71" i="4"/>
  <c r="P36" i="3"/>
  <c r="J70" i="4"/>
  <c r="J43" i="3"/>
  <c r="D69" i="4"/>
  <c r="L70" i="4"/>
  <c r="G77" i="4"/>
  <c r="G43" i="3" s="1"/>
  <c r="Q70" i="4"/>
  <c r="K43" i="3"/>
  <c r="M69" i="4"/>
  <c r="I77" i="4"/>
  <c r="K79" i="4"/>
  <c r="L71" i="4"/>
  <c r="F71" i="4"/>
  <c r="I22" i="3"/>
  <c r="T78" i="4"/>
  <c r="G22" i="3"/>
  <c r="U55" i="3"/>
  <c r="S36" i="3"/>
  <c r="U38" i="3"/>
  <c r="U58" i="3"/>
  <c r="T36" i="3"/>
  <c r="F163" i="17"/>
  <c r="R22" i="3"/>
  <c r="W74" i="4"/>
  <c r="P49" i="3"/>
  <c r="U56" i="3"/>
  <c r="N43" i="3"/>
  <c r="P45" i="3"/>
  <c r="N79" i="4"/>
  <c r="R77" i="4"/>
  <c r="O78" i="4"/>
  <c r="O43" i="3"/>
  <c r="O79" i="4"/>
  <c r="E73" i="4"/>
  <c r="F67" i="17"/>
  <c r="L73" i="4"/>
  <c r="F291" i="17"/>
  <c r="F73" i="4"/>
  <c r="F99" i="17"/>
  <c r="F30" i="17"/>
  <c r="R100" i="4"/>
  <c r="R41" i="4"/>
  <c r="R19" i="4"/>
  <c r="R16" i="4"/>
  <c r="R10" i="4"/>
  <c r="R7" i="4"/>
  <c r="P8" i="4"/>
  <c r="Q8" i="4"/>
  <c r="P11" i="4"/>
  <c r="Q11" i="4"/>
  <c r="P13" i="4"/>
  <c r="Q13" i="4"/>
  <c r="P17" i="4"/>
  <c r="Q17" i="4"/>
  <c r="P20" i="4"/>
  <c r="Q20" i="4"/>
  <c r="P22" i="4"/>
  <c r="Q22" i="4"/>
  <c r="P42" i="4"/>
  <c r="Q42" i="4"/>
  <c r="H446" i="17"/>
  <c r="H445" i="17"/>
  <c r="H444" i="17"/>
  <c r="H443" i="17"/>
  <c r="H442" i="17"/>
  <c r="H440" i="17"/>
  <c r="H439" i="17"/>
  <c r="G438" i="17"/>
  <c r="E438" i="17"/>
  <c r="D438" i="17"/>
  <c r="G437" i="17"/>
  <c r="E437" i="17"/>
  <c r="D437" i="17"/>
  <c r="H436" i="17"/>
  <c r="H435" i="17"/>
  <c r="H434" i="17"/>
  <c r="H433" i="17"/>
  <c r="H432" i="17"/>
  <c r="H430" i="17"/>
  <c r="H429" i="17"/>
  <c r="H427" i="17"/>
  <c r="H413" i="17"/>
  <c r="H412" i="17"/>
  <c r="H411" i="17"/>
  <c r="H410" i="17"/>
  <c r="H409" i="17"/>
  <c r="H407" i="17"/>
  <c r="H406" i="17"/>
  <c r="H403" i="17"/>
  <c r="H402" i="17"/>
  <c r="H401" i="17"/>
  <c r="H400" i="17"/>
  <c r="H399" i="17"/>
  <c r="H397" i="17"/>
  <c r="H396" i="17"/>
  <c r="H394" i="17"/>
  <c r="R70" i="4" l="1"/>
  <c r="I43" i="3"/>
  <c r="J50" i="3"/>
  <c r="K50" i="3"/>
  <c r="P88" i="12"/>
  <c r="P78" i="12"/>
  <c r="P54" i="12" s="1"/>
  <c r="P79" i="12"/>
  <c r="P90" i="12"/>
  <c r="I79" i="4"/>
  <c r="P77" i="12"/>
  <c r="P26" i="12" s="1"/>
  <c r="P91" i="12"/>
  <c r="H69" i="4"/>
  <c r="P80" i="12"/>
  <c r="P56" i="12" s="1"/>
  <c r="Q25" i="4"/>
  <c r="I70" i="4"/>
  <c r="P96" i="12"/>
  <c r="P63" i="12" s="1"/>
  <c r="P114" i="12" s="1"/>
  <c r="Q47" i="4"/>
  <c r="D71" i="4"/>
  <c r="P98" i="12"/>
  <c r="P125" i="12" s="1"/>
  <c r="Q88" i="4"/>
  <c r="F77" i="4"/>
  <c r="G79" i="4"/>
  <c r="P89" i="12"/>
  <c r="P18" i="12" s="1"/>
  <c r="P67" i="12" s="1"/>
  <c r="P118" i="12" s="1"/>
  <c r="E77" i="4"/>
  <c r="M71" i="4"/>
  <c r="P12" i="12"/>
  <c r="P57" i="3"/>
  <c r="L77" i="4"/>
  <c r="W8" i="4"/>
  <c r="F22" i="3"/>
  <c r="V14" i="4"/>
  <c r="W17" i="4"/>
  <c r="L22" i="3"/>
  <c r="W11" i="4"/>
  <c r="U14" i="4"/>
  <c r="W20" i="4"/>
  <c r="U23" i="4"/>
  <c r="V23" i="4"/>
  <c r="W42" i="4"/>
  <c r="E22" i="3"/>
  <c r="U59" i="3"/>
  <c r="R43" i="3"/>
  <c r="W78" i="4"/>
  <c r="R29" i="3"/>
  <c r="W36" i="3"/>
  <c r="O50" i="3"/>
  <c r="T57" i="3"/>
  <c r="N50" i="3"/>
  <c r="P35" i="4"/>
  <c r="P27" i="4"/>
  <c r="R79" i="4"/>
  <c r="O57" i="3"/>
  <c r="P87" i="12"/>
  <c r="P76" i="12"/>
  <c r="P85" i="12"/>
  <c r="P61" i="12"/>
  <c r="P112" i="12" s="1"/>
  <c r="G50" i="3"/>
  <c r="M73" i="4"/>
  <c r="D73" i="4"/>
  <c r="F35" i="17"/>
  <c r="Q12" i="12"/>
  <c r="Q96" i="12"/>
  <c r="Q89" i="12"/>
  <c r="Q18" i="12" s="1"/>
  <c r="Q76" i="12"/>
  <c r="Q61" i="12"/>
  <c r="Q78" i="12"/>
  <c r="Q87" i="12"/>
  <c r="Q91" i="12"/>
  <c r="Q80" i="12"/>
  <c r="Q98" i="12"/>
  <c r="Q90" i="12"/>
  <c r="Q85" i="12"/>
  <c r="Q79" i="12"/>
  <c r="Q88" i="12"/>
  <c r="P38" i="4"/>
  <c r="P6" i="1"/>
  <c r="Q38" i="4"/>
  <c r="Q6" i="1"/>
  <c r="Q77" i="12"/>
  <c r="Q75" i="4"/>
  <c r="E447" i="17"/>
  <c r="G447" i="17"/>
  <c r="D447" i="17"/>
  <c r="H404" i="17"/>
  <c r="H438" i="17"/>
  <c r="H437" i="17"/>
  <c r="H405" i="17"/>
  <c r="P75" i="4"/>
  <c r="R75" i="4"/>
  <c r="N36" i="3"/>
  <c r="O36" i="3"/>
  <c r="Q74" i="4"/>
  <c r="H414" i="17"/>
  <c r="L79" i="4" l="1"/>
  <c r="E79" i="4"/>
  <c r="V89" i="4"/>
  <c r="M70" i="4"/>
  <c r="V26" i="4"/>
  <c r="I50" i="3"/>
  <c r="Q49" i="4"/>
  <c r="Q36" i="3"/>
  <c r="J78" i="4"/>
  <c r="E43" i="3"/>
  <c r="E50" i="3" s="1"/>
  <c r="P53" i="12"/>
  <c r="P107" i="12"/>
  <c r="P19" i="12"/>
  <c r="P68" i="12" s="1"/>
  <c r="P119" i="12" s="1"/>
  <c r="P64" i="12"/>
  <c r="P115" i="12" s="1"/>
  <c r="P17" i="12"/>
  <c r="P66" i="12" s="1"/>
  <c r="P117" i="12" s="1"/>
  <c r="H71" i="4"/>
  <c r="V48" i="4"/>
  <c r="P106" i="12"/>
  <c r="P33" i="12" s="1"/>
  <c r="P124" i="12"/>
  <c r="D77" i="4"/>
  <c r="Q27" i="4"/>
  <c r="P99" i="12"/>
  <c r="P20" i="12"/>
  <c r="P69" i="12" s="1"/>
  <c r="P120" i="12" s="1"/>
  <c r="M77" i="4"/>
  <c r="K36" i="3"/>
  <c r="Q92" i="4"/>
  <c r="P55" i="12"/>
  <c r="Q78" i="4"/>
  <c r="K78" i="4"/>
  <c r="Q51" i="4"/>
  <c r="L78" i="4"/>
  <c r="F43" i="3"/>
  <c r="L43" i="3"/>
  <c r="F79" i="4"/>
  <c r="L36" i="3"/>
  <c r="M22" i="3"/>
  <c r="V11" i="1"/>
  <c r="H73" i="4"/>
  <c r="U11" i="1"/>
  <c r="J36" i="3"/>
  <c r="Q67" i="12"/>
  <c r="Q118" i="12" s="1"/>
  <c r="P32" i="12"/>
  <c r="R50" i="3"/>
  <c r="W57" i="3"/>
  <c r="P10" i="1"/>
  <c r="P103" i="12"/>
  <c r="P92" i="12"/>
  <c r="P23" i="1" s="1"/>
  <c r="P52" i="12"/>
  <c r="H419" i="17"/>
  <c r="G452" i="17"/>
  <c r="D452" i="17"/>
  <c r="Q29" i="4"/>
  <c r="R74" i="4"/>
  <c r="D22" i="3"/>
  <c r="E452" i="17"/>
  <c r="Q92" i="12"/>
  <c r="Q23" i="1" s="1"/>
  <c r="Q56" i="12"/>
  <c r="Q20" i="12"/>
  <c r="Q112" i="12"/>
  <c r="Q63" i="12"/>
  <c r="Q114" i="12" s="1"/>
  <c r="Q99" i="12"/>
  <c r="Q19" i="12"/>
  <c r="Q55" i="12"/>
  <c r="Q106" i="12"/>
  <c r="Q125" i="12"/>
  <c r="Q54" i="12"/>
  <c r="Q17" i="12"/>
  <c r="Q64" i="12"/>
  <c r="Q115" i="12" s="1"/>
  <c r="Q52" i="12"/>
  <c r="Q103" i="12"/>
  <c r="P6" i="3"/>
  <c r="Q6" i="3"/>
  <c r="Q26" i="12"/>
  <c r="Q53" i="12"/>
  <c r="Q107" i="12"/>
  <c r="L74" i="4"/>
  <c r="I74" i="4"/>
  <c r="J74" i="4"/>
  <c r="P74" i="4"/>
  <c r="O74" i="4"/>
  <c r="N74" i="4"/>
  <c r="K74" i="4"/>
  <c r="H447" i="17"/>
  <c r="Q21" i="3" l="1"/>
  <c r="V35" i="3" s="1"/>
  <c r="Q23" i="3"/>
  <c r="D43" i="3"/>
  <c r="L57" i="3"/>
  <c r="K57" i="3"/>
  <c r="J57" i="3"/>
  <c r="V93" i="4"/>
  <c r="P22" i="12"/>
  <c r="P29" i="12" s="1"/>
  <c r="Q53" i="4"/>
  <c r="V52" i="4"/>
  <c r="D79" i="4"/>
  <c r="P121" i="12"/>
  <c r="P126" i="12" s="1"/>
  <c r="I78" i="4"/>
  <c r="H77" i="4"/>
  <c r="F50" i="3"/>
  <c r="L50" i="3"/>
  <c r="H451" i="17"/>
  <c r="P26" i="1"/>
  <c r="Q124" i="12"/>
  <c r="R78" i="4"/>
  <c r="P31" i="12"/>
  <c r="R36" i="3"/>
  <c r="Q57" i="3"/>
  <c r="M43" i="3"/>
  <c r="P108" i="12"/>
  <c r="Q26" i="1"/>
  <c r="M79" i="4"/>
  <c r="H22" i="3"/>
  <c r="M74" i="4"/>
  <c r="V13" i="3"/>
  <c r="Q66" i="12"/>
  <c r="Q117" i="12" s="1"/>
  <c r="Q69" i="12"/>
  <c r="Q120" i="12" s="1"/>
  <c r="Q32" i="12"/>
  <c r="Q68" i="12"/>
  <c r="Q119" i="12" s="1"/>
  <c r="P70" i="12"/>
  <c r="Q20" i="3"/>
  <c r="V30" i="4"/>
  <c r="P10" i="3"/>
  <c r="U13" i="3"/>
  <c r="P98" i="4"/>
  <c r="U15" i="1"/>
  <c r="Q33" i="12"/>
  <c r="Q31" i="12"/>
  <c r="P48" i="3"/>
  <c r="Q96" i="4"/>
  <c r="Q55" i="4"/>
  <c r="Q33" i="4"/>
  <c r="D50" i="3"/>
  <c r="I36" i="3"/>
  <c r="Q22" i="12"/>
  <c r="Q29" i="12" s="1"/>
  <c r="P24" i="1"/>
  <c r="P27" i="3"/>
  <c r="Q108" i="12"/>
  <c r="H381" i="17"/>
  <c r="H380" i="17"/>
  <c r="H379" i="17"/>
  <c r="H378" i="17"/>
  <c r="H377" i="17"/>
  <c r="H375" i="17"/>
  <c r="H374" i="17"/>
  <c r="G373" i="17"/>
  <c r="E373" i="17"/>
  <c r="D373" i="17"/>
  <c r="G372" i="17"/>
  <c r="E372" i="17"/>
  <c r="D372" i="17"/>
  <c r="H370" i="17"/>
  <c r="H369" i="17"/>
  <c r="H368" i="17"/>
  <c r="H367" i="17"/>
  <c r="H365" i="17"/>
  <c r="H364" i="17"/>
  <c r="H362" i="17"/>
  <c r="O123" i="12"/>
  <c r="O105" i="12"/>
  <c r="O65" i="12"/>
  <c r="O10" i="12"/>
  <c r="O42" i="4"/>
  <c r="O22" i="4"/>
  <c r="O20" i="4"/>
  <c r="O17" i="4"/>
  <c r="O13" i="4"/>
  <c r="O11" i="4"/>
  <c r="O8" i="4"/>
  <c r="O44" i="1"/>
  <c r="O39" i="1"/>
  <c r="O9" i="1"/>
  <c r="V37" i="3" l="1"/>
  <c r="H79" i="4"/>
  <c r="M50" i="3"/>
  <c r="P34" i="12"/>
  <c r="M78" i="4"/>
  <c r="H43" i="3"/>
  <c r="Q40" i="1"/>
  <c r="O47" i="4"/>
  <c r="P32" i="1"/>
  <c r="O88" i="4"/>
  <c r="H452" i="17"/>
  <c r="P40" i="1"/>
  <c r="T14" i="4"/>
  <c r="T14" i="1"/>
  <c r="T23" i="4"/>
  <c r="M36" i="3"/>
  <c r="U17" i="3"/>
  <c r="V34" i="3"/>
  <c r="Q121" i="12"/>
  <c r="Q70" i="12"/>
  <c r="Q27" i="3"/>
  <c r="Q24" i="3"/>
  <c r="Q35" i="4"/>
  <c r="V34" i="4"/>
  <c r="Q57" i="4"/>
  <c r="V56" i="4"/>
  <c r="Q44" i="3"/>
  <c r="V97" i="4"/>
  <c r="Q34" i="12"/>
  <c r="H371" i="17"/>
  <c r="O25" i="4"/>
  <c r="P52" i="3"/>
  <c r="P90" i="4"/>
  <c r="Q42" i="3"/>
  <c r="Q41" i="3"/>
  <c r="O116" i="12"/>
  <c r="O38" i="4"/>
  <c r="O9" i="3"/>
  <c r="P31" i="3"/>
  <c r="P47" i="12"/>
  <c r="P101" i="4"/>
  <c r="P74" i="12"/>
  <c r="Q32" i="1"/>
  <c r="O85" i="12"/>
  <c r="O79" i="12"/>
  <c r="O55" i="12" s="1"/>
  <c r="O88" i="12"/>
  <c r="O12" i="12"/>
  <c r="O77" i="12"/>
  <c r="O26" i="12" s="1"/>
  <c r="O96" i="12"/>
  <c r="O89" i="12"/>
  <c r="O18" i="12" s="1"/>
  <c r="O76" i="12"/>
  <c r="O52" i="12" s="1"/>
  <c r="O98" i="12"/>
  <c r="O90" i="12"/>
  <c r="O78" i="12"/>
  <c r="O91" i="12"/>
  <c r="O87" i="12"/>
  <c r="O61" i="12"/>
  <c r="O112" i="12" s="1"/>
  <c r="E382" i="17"/>
  <c r="G382" i="17"/>
  <c r="D382" i="17"/>
  <c r="H373" i="17"/>
  <c r="H372" i="17"/>
  <c r="O6" i="1"/>
  <c r="N44" i="1"/>
  <c r="N39" i="1"/>
  <c r="N9" i="1"/>
  <c r="T48" i="4" l="1"/>
  <c r="T89" i="4"/>
  <c r="H50" i="3"/>
  <c r="O49" i="4"/>
  <c r="O80" i="12"/>
  <c r="O56" i="12" s="1"/>
  <c r="Q47" i="1"/>
  <c r="O51" i="4"/>
  <c r="O63" i="12"/>
  <c r="O114" i="12" s="1"/>
  <c r="Q126" i="12"/>
  <c r="P33" i="1"/>
  <c r="P47" i="1"/>
  <c r="O106" i="12"/>
  <c r="O92" i="4"/>
  <c r="S14" i="1"/>
  <c r="T16" i="3"/>
  <c r="V38" i="3"/>
  <c r="V55" i="3"/>
  <c r="V58" i="3"/>
  <c r="O67" i="12"/>
  <c r="O118" i="12" s="1"/>
  <c r="O32" i="12"/>
  <c r="O64" i="12"/>
  <c r="O115" i="12" s="1"/>
  <c r="Q49" i="3"/>
  <c r="V56" i="3"/>
  <c r="O10" i="1"/>
  <c r="T11" i="1"/>
  <c r="O27" i="4"/>
  <c r="T26" i="4"/>
  <c r="Q45" i="3"/>
  <c r="E387" i="17"/>
  <c r="O29" i="4"/>
  <c r="Q48" i="3"/>
  <c r="D387" i="17"/>
  <c r="G387" i="17"/>
  <c r="O17" i="12"/>
  <c r="O19" i="12"/>
  <c r="N9" i="3"/>
  <c r="O6" i="3"/>
  <c r="P49" i="12"/>
  <c r="P81" i="12"/>
  <c r="O54" i="12"/>
  <c r="O107" i="12"/>
  <c r="O99" i="12"/>
  <c r="O53" i="12"/>
  <c r="O92" i="12"/>
  <c r="O23" i="1" s="1"/>
  <c r="O103" i="12"/>
  <c r="O125" i="12"/>
  <c r="H382" i="17"/>
  <c r="N42" i="4"/>
  <c r="N22" i="4"/>
  <c r="N20" i="4"/>
  <c r="N17" i="4"/>
  <c r="N13" i="4"/>
  <c r="N11" i="4"/>
  <c r="N8" i="4"/>
  <c r="N123" i="12"/>
  <c r="R123" i="12" s="1"/>
  <c r="N105" i="12"/>
  <c r="R105" i="12" s="1"/>
  <c r="N65" i="12"/>
  <c r="N10" i="12"/>
  <c r="R10" i="12" s="1"/>
  <c r="H349" i="17"/>
  <c r="H348" i="17"/>
  <c r="H347" i="17"/>
  <c r="H346" i="17"/>
  <c r="H345" i="17"/>
  <c r="H343" i="17"/>
  <c r="H342" i="17"/>
  <c r="G341" i="17"/>
  <c r="E341" i="17"/>
  <c r="D341" i="17"/>
  <c r="G340" i="17"/>
  <c r="E340" i="17"/>
  <c r="D340" i="17"/>
  <c r="H339" i="17"/>
  <c r="H338" i="17"/>
  <c r="H337" i="17"/>
  <c r="H336" i="17"/>
  <c r="H335" i="17"/>
  <c r="H333" i="17"/>
  <c r="H332" i="17"/>
  <c r="H330" i="17"/>
  <c r="O23" i="3" l="1"/>
  <c r="T52" i="4"/>
  <c r="O20" i="12"/>
  <c r="O22" i="12" s="1"/>
  <c r="O29" i="12" s="1"/>
  <c r="T93" i="4"/>
  <c r="O53" i="4"/>
  <c r="O33" i="12"/>
  <c r="N47" i="4"/>
  <c r="H386" i="17"/>
  <c r="O26" i="1"/>
  <c r="O124" i="12"/>
  <c r="O31" i="12"/>
  <c r="N25" i="4"/>
  <c r="N88" i="4"/>
  <c r="O108" i="12"/>
  <c r="T15" i="1"/>
  <c r="S23" i="4"/>
  <c r="S16" i="3"/>
  <c r="V59" i="3"/>
  <c r="T37" i="3"/>
  <c r="O68" i="12"/>
  <c r="O119" i="12" s="1"/>
  <c r="O66" i="12"/>
  <c r="O117" i="12" s="1"/>
  <c r="O10" i="3"/>
  <c r="T13" i="3"/>
  <c r="O20" i="3"/>
  <c r="T30" i="4"/>
  <c r="R13" i="4"/>
  <c r="S14" i="4"/>
  <c r="P17" i="1"/>
  <c r="P50" i="12"/>
  <c r="O96" i="4"/>
  <c r="O55" i="4"/>
  <c r="O33" i="4"/>
  <c r="N116" i="12"/>
  <c r="R116" i="12" s="1"/>
  <c r="R65" i="12"/>
  <c r="R22" i="4"/>
  <c r="O21" i="3"/>
  <c r="O31" i="4"/>
  <c r="N12" i="12"/>
  <c r="N77" i="12"/>
  <c r="N96" i="12"/>
  <c r="N89" i="12"/>
  <c r="N76" i="12"/>
  <c r="N80" i="12"/>
  <c r="N98" i="12"/>
  <c r="N90" i="12"/>
  <c r="R90" i="12" s="1"/>
  <c r="N61" i="12"/>
  <c r="N78" i="12"/>
  <c r="N87" i="12"/>
  <c r="R87" i="12" s="1"/>
  <c r="N91" i="12"/>
  <c r="R91" i="12" s="1"/>
  <c r="N85" i="12"/>
  <c r="R85" i="12" s="1"/>
  <c r="N79" i="12"/>
  <c r="N88" i="12"/>
  <c r="R88" i="12" s="1"/>
  <c r="P31" i="4"/>
  <c r="P94" i="4"/>
  <c r="Q31" i="4"/>
  <c r="G350" i="17"/>
  <c r="H341" i="17"/>
  <c r="O24" i="1"/>
  <c r="N38" i="4"/>
  <c r="N6" i="1"/>
  <c r="E350" i="17"/>
  <c r="H340" i="17"/>
  <c r="D350" i="17"/>
  <c r="D276" i="17"/>
  <c r="L42" i="4"/>
  <c r="L22" i="4"/>
  <c r="L20" i="4"/>
  <c r="L17" i="4"/>
  <c r="L13" i="4"/>
  <c r="M7" i="4"/>
  <c r="H285" i="17"/>
  <c r="H284" i="17"/>
  <c r="H283" i="17"/>
  <c r="H282" i="17"/>
  <c r="H281" i="17"/>
  <c r="H279" i="17"/>
  <c r="H278" i="17"/>
  <c r="G277" i="17"/>
  <c r="E277" i="17"/>
  <c r="D277" i="17"/>
  <c r="G276" i="17"/>
  <c r="E276" i="17"/>
  <c r="H275" i="17"/>
  <c r="H273" i="17"/>
  <c r="H272" i="17"/>
  <c r="H274" i="17"/>
  <c r="H271" i="17"/>
  <c r="H269" i="17"/>
  <c r="H268" i="17"/>
  <c r="H266" i="17"/>
  <c r="M28" i="12"/>
  <c r="M27" i="12"/>
  <c r="M25" i="12"/>
  <c r="M24" i="12"/>
  <c r="M21" i="12"/>
  <c r="M16" i="12"/>
  <c r="M15" i="12"/>
  <c r="M14" i="12"/>
  <c r="M13" i="12"/>
  <c r="M9" i="12"/>
  <c r="M8" i="12"/>
  <c r="M7" i="12"/>
  <c r="L123" i="12"/>
  <c r="L105" i="12"/>
  <c r="L65" i="12"/>
  <c r="L10" i="12"/>
  <c r="M100" i="4"/>
  <c r="M86" i="4"/>
  <c r="M41" i="4"/>
  <c r="M19" i="4"/>
  <c r="M16" i="4"/>
  <c r="M10" i="4"/>
  <c r="L11" i="4"/>
  <c r="L8" i="4"/>
  <c r="L44" i="1"/>
  <c r="L39" i="1"/>
  <c r="L9" i="1"/>
  <c r="N27" i="4" l="1"/>
  <c r="R88" i="4"/>
  <c r="R47" i="4"/>
  <c r="W48" i="4" s="1"/>
  <c r="O69" i="12"/>
  <c r="O120" i="12" s="1"/>
  <c r="O121" i="12" s="1"/>
  <c r="N49" i="4"/>
  <c r="S48" i="4"/>
  <c r="S26" i="4"/>
  <c r="R25" i="4"/>
  <c r="H387" i="17"/>
  <c r="O32" i="1"/>
  <c r="N51" i="4"/>
  <c r="L47" i="4"/>
  <c r="L88" i="4"/>
  <c r="L25" i="4"/>
  <c r="S89" i="4"/>
  <c r="O40" i="1"/>
  <c r="N92" i="4"/>
  <c r="R8" i="4"/>
  <c r="R42" i="4"/>
  <c r="R17" i="4"/>
  <c r="L9" i="3"/>
  <c r="Q14" i="4"/>
  <c r="T56" i="4"/>
  <c r="W89" i="4"/>
  <c r="R20" i="4"/>
  <c r="W14" i="4"/>
  <c r="W23" i="4"/>
  <c r="R11" i="4"/>
  <c r="T35" i="3"/>
  <c r="T17" i="3"/>
  <c r="O34" i="12"/>
  <c r="P20" i="1"/>
  <c r="O27" i="3"/>
  <c r="T34" i="3"/>
  <c r="O44" i="3"/>
  <c r="T97" i="4"/>
  <c r="O24" i="3"/>
  <c r="O35" i="4"/>
  <c r="T34" i="4"/>
  <c r="N10" i="1"/>
  <c r="S11" i="1"/>
  <c r="R38" i="4"/>
  <c r="P18" i="1"/>
  <c r="P57" i="12"/>
  <c r="O98" i="4"/>
  <c r="O41" i="3"/>
  <c r="O57" i="4"/>
  <c r="O42" i="3"/>
  <c r="N29" i="4"/>
  <c r="E355" i="17"/>
  <c r="L116" i="12"/>
  <c r="R57" i="3"/>
  <c r="R6" i="1"/>
  <c r="D355" i="17"/>
  <c r="G355" i="17"/>
  <c r="N99" i="12"/>
  <c r="N106" i="12"/>
  <c r="R98" i="12"/>
  <c r="N55" i="12"/>
  <c r="R79" i="12"/>
  <c r="R55" i="12" s="1"/>
  <c r="N54" i="12"/>
  <c r="R78" i="12"/>
  <c r="R54" i="12" s="1"/>
  <c r="N56" i="12"/>
  <c r="R80" i="12"/>
  <c r="R56" i="12" s="1"/>
  <c r="N107" i="12"/>
  <c r="R77" i="12"/>
  <c r="R53" i="12" s="1"/>
  <c r="N112" i="12"/>
  <c r="R61" i="12"/>
  <c r="R112" i="12" s="1"/>
  <c r="N52" i="12"/>
  <c r="R76" i="12"/>
  <c r="N64" i="12"/>
  <c r="R12" i="12"/>
  <c r="N63" i="12"/>
  <c r="R96" i="12"/>
  <c r="N18" i="12"/>
  <c r="R89" i="12"/>
  <c r="N6" i="3"/>
  <c r="L38" i="4"/>
  <c r="Q23" i="4"/>
  <c r="N19" i="12"/>
  <c r="N53" i="12"/>
  <c r="N20" i="12"/>
  <c r="N26" i="12"/>
  <c r="N92" i="12"/>
  <c r="L78" i="12"/>
  <c r="L54" i="12" s="1"/>
  <c r="L96" i="12"/>
  <c r="L12" i="12"/>
  <c r="L98" i="12"/>
  <c r="L90" i="12"/>
  <c r="N103" i="12"/>
  <c r="L91" i="12"/>
  <c r="N125" i="12"/>
  <c r="L77" i="12"/>
  <c r="L26" i="12" s="1"/>
  <c r="N17" i="12"/>
  <c r="H350" i="17"/>
  <c r="L88" i="12"/>
  <c r="L87" i="12"/>
  <c r="L85" i="12"/>
  <c r="L61" i="12"/>
  <c r="L112" i="12" s="1"/>
  <c r="L6" i="1"/>
  <c r="L89" i="12"/>
  <c r="L18" i="12" s="1"/>
  <c r="L79" i="12"/>
  <c r="L76" i="12"/>
  <c r="L80" i="12"/>
  <c r="E286" i="17"/>
  <c r="G286" i="17"/>
  <c r="H277" i="17"/>
  <c r="H276" i="17"/>
  <c r="D286" i="17"/>
  <c r="K13" i="4"/>
  <c r="R49" i="4" l="1"/>
  <c r="S93" i="4"/>
  <c r="W26" i="4"/>
  <c r="N53" i="4"/>
  <c r="Q89" i="4"/>
  <c r="Q48" i="4"/>
  <c r="Q26" i="4"/>
  <c r="O70" i="12"/>
  <c r="R27" i="4"/>
  <c r="L49" i="4"/>
  <c r="L27" i="4"/>
  <c r="R51" i="4"/>
  <c r="W52" i="4" s="1"/>
  <c r="L106" i="12"/>
  <c r="L33" i="12" s="1"/>
  <c r="N26" i="1"/>
  <c r="S52" i="4"/>
  <c r="H354" i="17"/>
  <c r="R125" i="12"/>
  <c r="O126" i="12"/>
  <c r="O47" i="1"/>
  <c r="L92" i="4"/>
  <c r="R107" i="12"/>
  <c r="O33" i="1"/>
  <c r="P21" i="1"/>
  <c r="S15" i="1"/>
  <c r="P14" i="4"/>
  <c r="W11" i="1"/>
  <c r="L10" i="1"/>
  <c r="T55" i="3"/>
  <c r="T38" i="3"/>
  <c r="T58" i="3"/>
  <c r="R52" i="12"/>
  <c r="L67" i="12"/>
  <c r="L118" i="12" s="1"/>
  <c r="L32" i="12"/>
  <c r="L64" i="12"/>
  <c r="L115" i="12" s="1"/>
  <c r="P28" i="1"/>
  <c r="O49" i="3"/>
  <c r="T56" i="3"/>
  <c r="N10" i="3"/>
  <c r="S13" i="3"/>
  <c r="R6" i="3"/>
  <c r="R29" i="4"/>
  <c r="S30" i="4"/>
  <c r="R106" i="12"/>
  <c r="N33" i="12"/>
  <c r="R33" i="12" s="1"/>
  <c r="N31" i="12"/>
  <c r="R31" i="12" s="1"/>
  <c r="E291" i="17"/>
  <c r="L51" i="4"/>
  <c r="O48" i="3"/>
  <c r="O45" i="3"/>
  <c r="L29" i="4"/>
  <c r="N96" i="4"/>
  <c r="N55" i="4"/>
  <c r="N33" i="4"/>
  <c r="R26" i="12"/>
  <c r="N32" i="12"/>
  <c r="R32" i="12" s="1"/>
  <c r="L6" i="3"/>
  <c r="Q11" i="1"/>
  <c r="D291" i="17"/>
  <c r="G291" i="17"/>
  <c r="N21" i="3"/>
  <c r="R99" i="12"/>
  <c r="N66" i="12"/>
  <c r="R17" i="12"/>
  <c r="N108" i="12"/>
  <c r="R103" i="12"/>
  <c r="N69" i="12"/>
  <c r="R20" i="12"/>
  <c r="N67" i="12"/>
  <c r="R18" i="12"/>
  <c r="N114" i="12"/>
  <c r="R63" i="12"/>
  <c r="N23" i="1"/>
  <c r="R92" i="12"/>
  <c r="R23" i="1" s="1"/>
  <c r="N68" i="12"/>
  <c r="R19" i="12"/>
  <c r="N115" i="12"/>
  <c r="R64" i="12"/>
  <c r="N23" i="3"/>
  <c r="R92" i="4"/>
  <c r="L125" i="12"/>
  <c r="L107" i="12"/>
  <c r="N20" i="3"/>
  <c r="L19" i="12"/>
  <c r="N22" i="12"/>
  <c r="L17" i="12"/>
  <c r="L99" i="12"/>
  <c r="L53" i="12"/>
  <c r="L63" i="12"/>
  <c r="L114" i="12" s="1"/>
  <c r="L20" i="12"/>
  <c r="N31" i="4"/>
  <c r="L103" i="12"/>
  <c r="L52" i="12"/>
  <c r="L56" i="12"/>
  <c r="L55" i="12"/>
  <c r="L23" i="3"/>
  <c r="H286" i="17"/>
  <c r="R21" i="3" l="1"/>
  <c r="P35" i="1"/>
  <c r="P41" i="1" s="1"/>
  <c r="R53" i="4"/>
  <c r="L31" i="12"/>
  <c r="R115" i="12"/>
  <c r="H355" i="17"/>
  <c r="N40" i="1"/>
  <c r="Q93" i="4"/>
  <c r="L124" i="12"/>
  <c r="L26" i="1"/>
  <c r="R26" i="1"/>
  <c r="L55" i="4"/>
  <c r="N24" i="1"/>
  <c r="S56" i="4"/>
  <c r="W93" i="4"/>
  <c r="Q30" i="4"/>
  <c r="P30" i="1"/>
  <c r="S37" i="3"/>
  <c r="L10" i="3"/>
  <c r="T59" i="3"/>
  <c r="S17" i="3"/>
  <c r="S35" i="3"/>
  <c r="S34" i="3"/>
  <c r="W35" i="3"/>
  <c r="W13" i="3"/>
  <c r="L68" i="12"/>
  <c r="L119" i="12" s="1"/>
  <c r="L69" i="12"/>
  <c r="L120" i="12" s="1"/>
  <c r="L66" i="12"/>
  <c r="L117" i="12" s="1"/>
  <c r="R31" i="4"/>
  <c r="W30" i="4"/>
  <c r="U29" i="1"/>
  <c r="L92" i="12"/>
  <c r="L23" i="1" s="1"/>
  <c r="N24" i="3"/>
  <c r="R33" i="4"/>
  <c r="S34" i="4"/>
  <c r="R96" i="4"/>
  <c r="S97" i="4"/>
  <c r="L53" i="4"/>
  <c r="Q52" i="4"/>
  <c r="L21" i="3"/>
  <c r="L96" i="4"/>
  <c r="L33" i="4"/>
  <c r="H290" i="17"/>
  <c r="N98" i="4"/>
  <c r="N44" i="3"/>
  <c r="N41" i="3"/>
  <c r="N35" i="4"/>
  <c r="N42" i="3"/>
  <c r="R55" i="4"/>
  <c r="N57" i="4"/>
  <c r="Q13" i="3"/>
  <c r="N70" i="12"/>
  <c r="R70" i="12" s="1"/>
  <c r="L108" i="12"/>
  <c r="R23" i="3"/>
  <c r="N118" i="12"/>
  <c r="R67" i="12"/>
  <c r="N32" i="1"/>
  <c r="R108" i="12"/>
  <c r="Q37" i="3"/>
  <c r="R20" i="3"/>
  <c r="N29" i="12"/>
  <c r="R22" i="12"/>
  <c r="N119" i="12"/>
  <c r="R68" i="12"/>
  <c r="N124" i="12"/>
  <c r="R114" i="12"/>
  <c r="N120" i="12"/>
  <c r="R69" i="12"/>
  <c r="N117" i="12"/>
  <c r="R66" i="12"/>
  <c r="P37" i="1"/>
  <c r="N27" i="3"/>
  <c r="L22" i="12"/>
  <c r="L29" i="12" s="1"/>
  <c r="L20" i="3"/>
  <c r="L31" i="4"/>
  <c r="H253" i="17"/>
  <c r="H252" i="17"/>
  <c r="H251" i="17"/>
  <c r="H250" i="17"/>
  <c r="H249" i="17"/>
  <c r="H247" i="17"/>
  <c r="H246" i="17"/>
  <c r="G245" i="17"/>
  <c r="E245" i="17"/>
  <c r="D245" i="17"/>
  <c r="G244" i="17"/>
  <c r="E244" i="17"/>
  <c r="D244" i="17"/>
  <c r="H241" i="17"/>
  <c r="H240" i="17"/>
  <c r="H242" i="17"/>
  <c r="H239" i="17"/>
  <c r="H237" i="17"/>
  <c r="H236" i="17"/>
  <c r="H234" i="17"/>
  <c r="K123" i="12"/>
  <c r="K105" i="12"/>
  <c r="K65" i="12"/>
  <c r="K10" i="12"/>
  <c r="K42" i="4"/>
  <c r="K22" i="4"/>
  <c r="K20" i="4"/>
  <c r="K17" i="4"/>
  <c r="K11" i="4"/>
  <c r="K8" i="4"/>
  <c r="K44" i="1"/>
  <c r="K39" i="1"/>
  <c r="K9" i="1"/>
  <c r="U36" i="1" l="1"/>
  <c r="L42" i="3"/>
  <c r="L49" i="3" s="1"/>
  <c r="Q56" i="4"/>
  <c r="L57" i="4"/>
  <c r="K91" i="12"/>
  <c r="L24" i="1"/>
  <c r="K79" i="12"/>
  <c r="K55" i="12" s="1"/>
  <c r="R120" i="12"/>
  <c r="K87" i="12"/>
  <c r="L121" i="12"/>
  <c r="R32" i="1"/>
  <c r="K61" i="12"/>
  <c r="K112" i="12" s="1"/>
  <c r="K47" i="4"/>
  <c r="K88" i="12"/>
  <c r="R124" i="12"/>
  <c r="N33" i="1"/>
  <c r="N47" i="1"/>
  <c r="L40" i="1"/>
  <c r="L32" i="1"/>
  <c r="K78" i="12"/>
  <c r="K96" i="12"/>
  <c r="K98" i="12"/>
  <c r="K85" i="12"/>
  <c r="K88" i="4"/>
  <c r="R40" i="1"/>
  <c r="K12" i="12"/>
  <c r="K64" i="12" s="1"/>
  <c r="K115" i="12" s="1"/>
  <c r="K90" i="12"/>
  <c r="R119" i="12"/>
  <c r="R118" i="12"/>
  <c r="Q34" i="4"/>
  <c r="W56" i="4"/>
  <c r="L44" i="3"/>
  <c r="W37" i="3"/>
  <c r="S38" i="3"/>
  <c r="W34" i="3"/>
  <c r="S55" i="3"/>
  <c r="S58" i="3"/>
  <c r="L70" i="12"/>
  <c r="L34" i="12"/>
  <c r="R44" i="3"/>
  <c r="W97" i="4"/>
  <c r="R35" i="4"/>
  <c r="W34" i="4"/>
  <c r="R41" i="3"/>
  <c r="N49" i="3"/>
  <c r="S56" i="3"/>
  <c r="L24" i="3"/>
  <c r="Q97" i="4"/>
  <c r="L98" i="4"/>
  <c r="H243" i="17"/>
  <c r="K25" i="4"/>
  <c r="H291" i="17"/>
  <c r="R27" i="3"/>
  <c r="R24" i="3"/>
  <c r="N48" i="3"/>
  <c r="N45" i="3"/>
  <c r="L41" i="3"/>
  <c r="L35" i="4"/>
  <c r="R57" i="4"/>
  <c r="R42" i="3"/>
  <c r="K116" i="12"/>
  <c r="R29" i="12"/>
  <c r="N34" i="12"/>
  <c r="K9" i="3"/>
  <c r="P14" i="1"/>
  <c r="R117" i="12"/>
  <c r="N121" i="12"/>
  <c r="P49" i="1"/>
  <c r="P45" i="1"/>
  <c r="P42" i="1"/>
  <c r="Q34" i="3"/>
  <c r="K38" i="4"/>
  <c r="P23" i="4"/>
  <c r="K76" i="12"/>
  <c r="K52" i="12" s="1"/>
  <c r="K77" i="12"/>
  <c r="K107" i="12" s="1"/>
  <c r="K89" i="12"/>
  <c r="K18" i="12" s="1"/>
  <c r="G254" i="17"/>
  <c r="L27" i="3"/>
  <c r="H245" i="17"/>
  <c r="D254" i="17"/>
  <c r="H244" i="17"/>
  <c r="K6" i="1"/>
  <c r="E254" i="17"/>
  <c r="J123" i="12"/>
  <c r="I123" i="12"/>
  <c r="G123" i="12"/>
  <c r="F123" i="12"/>
  <c r="E123" i="12"/>
  <c r="D123" i="12"/>
  <c r="J10" i="12"/>
  <c r="I10" i="12"/>
  <c r="G10" i="12"/>
  <c r="F10" i="12"/>
  <c r="E10" i="12"/>
  <c r="D10" i="12"/>
  <c r="P48" i="4" l="1"/>
  <c r="Q56" i="3"/>
  <c r="Q58" i="3"/>
  <c r="K17" i="12"/>
  <c r="K66" i="12" s="1"/>
  <c r="K117" i="12" s="1"/>
  <c r="K54" i="12"/>
  <c r="K49" i="4"/>
  <c r="P89" i="4"/>
  <c r="K106" i="12"/>
  <c r="L47" i="1"/>
  <c r="L126" i="12"/>
  <c r="K125" i="12"/>
  <c r="R47" i="1"/>
  <c r="K63" i="12"/>
  <c r="K114" i="12" s="1"/>
  <c r="L33" i="1"/>
  <c r="K99" i="12"/>
  <c r="K80" i="12"/>
  <c r="K20" i="12" s="1"/>
  <c r="K69" i="12" s="1"/>
  <c r="K120" i="12" s="1"/>
  <c r="K19" i="12"/>
  <c r="K68" i="12" s="1"/>
  <c r="K119" i="12" s="1"/>
  <c r="K92" i="4"/>
  <c r="K27" i="4"/>
  <c r="K10" i="1"/>
  <c r="W58" i="3"/>
  <c r="Q38" i="3"/>
  <c r="S59" i="3"/>
  <c r="W38" i="3"/>
  <c r="K67" i="12"/>
  <c r="K118" i="12" s="1"/>
  <c r="R34" i="12"/>
  <c r="R49" i="3"/>
  <c r="W56" i="3"/>
  <c r="R48" i="3"/>
  <c r="W55" i="3"/>
  <c r="P51" i="1"/>
  <c r="U50" i="1"/>
  <c r="E259" i="17"/>
  <c r="K51" i="4"/>
  <c r="P26" i="4"/>
  <c r="R45" i="3"/>
  <c r="L48" i="3"/>
  <c r="L45" i="3"/>
  <c r="Q55" i="3"/>
  <c r="K29" i="4"/>
  <c r="P16" i="3"/>
  <c r="K6" i="3"/>
  <c r="P11" i="1"/>
  <c r="D259" i="17"/>
  <c r="G259" i="17"/>
  <c r="N126" i="12"/>
  <c r="R121" i="12"/>
  <c r="M10" i="12"/>
  <c r="K23" i="3"/>
  <c r="M123" i="12"/>
  <c r="K53" i="12"/>
  <c r="K26" i="12"/>
  <c r="K103" i="12"/>
  <c r="H254" i="17"/>
  <c r="H123" i="12"/>
  <c r="P93" i="4" l="1"/>
  <c r="P15" i="1"/>
  <c r="K56" i="12"/>
  <c r="K108" i="12"/>
  <c r="K124" i="12"/>
  <c r="K55" i="4"/>
  <c r="K31" i="12"/>
  <c r="K33" i="12"/>
  <c r="K26" i="1"/>
  <c r="R126" i="12"/>
  <c r="K21" i="3"/>
  <c r="P30" i="4"/>
  <c r="Q59" i="3"/>
  <c r="W59" i="3"/>
  <c r="K10" i="3"/>
  <c r="K121" i="12"/>
  <c r="K32" i="12"/>
  <c r="K53" i="4"/>
  <c r="P52" i="4"/>
  <c r="K96" i="4"/>
  <c r="K22" i="12"/>
  <c r="K29" i="12" s="1"/>
  <c r="K70" i="12"/>
  <c r="K92" i="12"/>
  <c r="K23" i="1" s="1"/>
  <c r="K33" i="4"/>
  <c r="H258" i="17"/>
  <c r="P13" i="3"/>
  <c r="P37" i="3"/>
  <c r="B123" i="12"/>
  <c r="K42" i="3" l="1"/>
  <c r="K57" i="4"/>
  <c r="P56" i="4"/>
  <c r="K24" i="1"/>
  <c r="K126" i="12"/>
  <c r="K40" i="1"/>
  <c r="K32" i="1"/>
  <c r="K98" i="4"/>
  <c r="K41" i="3"/>
  <c r="K49" i="3"/>
  <c r="K34" i="12"/>
  <c r="K44" i="3"/>
  <c r="P56" i="3"/>
  <c r="P97" i="4"/>
  <c r="H259" i="17"/>
  <c r="P34" i="4"/>
  <c r="K35" i="4"/>
  <c r="J105" i="12"/>
  <c r="I105" i="12"/>
  <c r="K33" i="1" l="1"/>
  <c r="K47" i="1"/>
  <c r="K48" i="3"/>
  <c r="P55" i="3"/>
  <c r="P58" i="3"/>
  <c r="K45" i="3"/>
  <c r="M105" i="12"/>
  <c r="J22" i="4"/>
  <c r="D213" i="17"/>
  <c r="E213" i="17"/>
  <c r="P59" i="3" l="1"/>
  <c r="O23" i="4"/>
  <c r="H9" i="12"/>
  <c r="H8" i="12"/>
  <c r="H7" i="12"/>
  <c r="H221" i="17" l="1"/>
  <c r="H220" i="17"/>
  <c r="H219" i="17"/>
  <c r="H218" i="17"/>
  <c r="H217" i="17"/>
  <c r="H215" i="17"/>
  <c r="H214" i="17"/>
  <c r="G213" i="17"/>
  <c r="G212" i="17"/>
  <c r="E212" i="17"/>
  <c r="D212" i="17"/>
  <c r="H211" i="17"/>
  <c r="H209" i="17"/>
  <c r="H208" i="17"/>
  <c r="H210" i="17"/>
  <c r="H207" i="17"/>
  <c r="H205" i="17"/>
  <c r="H204" i="17"/>
  <c r="H202" i="17"/>
  <c r="J65" i="12"/>
  <c r="J42" i="4"/>
  <c r="J20" i="4"/>
  <c r="J17" i="4"/>
  <c r="J13" i="4"/>
  <c r="J11" i="4"/>
  <c r="J8" i="4"/>
  <c r="J44" i="1"/>
  <c r="J39" i="1"/>
  <c r="J9" i="1"/>
  <c r="J76" i="12" l="1"/>
  <c r="J52" i="12" s="1"/>
  <c r="J77" i="12"/>
  <c r="J26" i="12" s="1"/>
  <c r="J32" i="12" s="1"/>
  <c r="J96" i="12"/>
  <c r="J78" i="12"/>
  <c r="J54" i="12" s="1"/>
  <c r="J98" i="12"/>
  <c r="J106" i="12" s="1"/>
  <c r="J79" i="12"/>
  <c r="J55" i="12" s="1"/>
  <c r="J87" i="12"/>
  <c r="J88" i="12"/>
  <c r="J17" i="12" s="1"/>
  <c r="J47" i="4"/>
  <c r="J90" i="12"/>
  <c r="J80" i="12"/>
  <c r="J56" i="12" s="1"/>
  <c r="J61" i="12"/>
  <c r="J112" i="12" s="1"/>
  <c r="J25" i="4"/>
  <c r="J89" i="12"/>
  <c r="J18" i="12" s="1"/>
  <c r="J67" i="12" s="1"/>
  <c r="J118" i="12" s="1"/>
  <c r="J85" i="12"/>
  <c r="J12" i="12"/>
  <c r="J64" i="12" s="1"/>
  <c r="J115" i="12" s="1"/>
  <c r="J88" i="4"/>
  <c r="J91" i="12"/>
  <c r="J9" i="3"/>
  <c r="O14" i="4"/>
  <c r="J116" i="12"/>
  <c r="O14" i="1"/>
  <c r="G222" i="17"/>
  <c r="H213" i="17"/>
  <c r="H212" i="17"/>
  <c r="E222" i="17"/>
  <c r="D222" i="17"/>
  <c r="J6" i="1"/>
  <c r="J38" i="4"/>
  <c r="D65" i="12"/>
  <c r="E65" i="12"/>
  <c r="F65" i="12"/>
  <c r="G65" i="12"/>
  <c r="I65" i="12"/>
  <c r="O89" i="4" l="1"/>
  <c r="J27" i="4"/>
  <c r="O48" i="4"/>
  <c r="O16" i="3"/>
  <c r="J49" i="4"/>
  <c r="J107" i="12"/>
  <c r="O26" i="4"/>
  <c r="J103" i="12"/>
  <c r="J19" i="12"/>
  <c r="J68" i="12" s="1"/>
  <c r="J119" i="12" s="1"/>
  <c r="J99" i="12"/>
  <c r="J26" i="1" s="1"/>
  <c r="J20" i="12"/>
  <c r="J69" i="12" s="1"/>
  <c r="J120" i="12" s="1"/>
  <c r="J92" i="4"/>
  <c r="J63" i="12"/>
  <c r="J114" i="12" s="1"/>
  <c r="J53" i="12"/>
  <c r="J125" i="12"/>
  <c r="J10" i="1"/>
  <c r="J66" i="12"/>
  <c r="J117" i="12" s="1"/>
  <c r="J33" i="12"/>
  <c r="J31" i="12"/>
  <c r="E227" i="17"/>
  <c r="J51" i="4"/>
  <c r="J29" i="4"/>
  <c r="E116" i="12"/>
  <c r="D116" i="12"/>
  <c r="G116" i="12"/>
  <c r="F116" i="12"/>
  <c r="J6" i="3"/>
  <c r="D227" i="17"/>
  <c r="G227" i="17"/>
  <c r="O11" i="1"/>
  <c r="I116" i="12"/>
  <c r="M116" i="12" s="1"/>
  <c r="M65" i="12"/>
  <c r="J23" i="3"/>
  <c r="H222" i="17"/>
  <c r="H65" i="12"/>
  <c r="I44" i="1"/>
  <c r="I39" i="1"/>
  <c r="I9" i="1"/>
  <c r="I42" i="4"/>
  <c r="I22" i="4"/>
  <c r="I20" i="4"/>
  <c r="I17" i="4"/>
  <c r="I13" i="4"/>
  <c r="I11" i="4"/>
  <c r="I8" i="4"/>
  <c r="H189" i="17"/>
  <c r="H188" i="17"/>
  <c r="H187" i="17"/>
  <c r="H186" i="17"/>
  <c r="H185" i="17"/>
  <c r="H183" i="17"/>
  <c r="H182" i="17"/>
  <c r="G181" i="17"/>
  <c r="E181" i="17"/>
  <c r="D181" i="17"/>
  <c r="G180" i="17"/>
  <c r="E180" i="17"/>
  <c r="D180" i="17"/>
  <c r="H177" i="17"/>
  <c r="H176" i="17"/>
  <c r="H178" i="17"/>
  <c r="H175" i="17"/>
  <c r="H173" i="17"/>
  <c r="H172" i="17"/>
  <c r="H170" i="17"/>
  <c r="J108" i="12" l="1"/>
  <c r="O93" i="4"/>
  <c r="M39" i="1"/>
  <c r="M44" i="1"/>
  <c r="O15" i="1"/>
  <c r="I87" i="12"/>
  <c r="M87" i="12" s="1"/>
  <c r="I88" i="4"/>
  <c r="I89" i="12"/>
  <c r="I18" i="12" s="1"/>
  <c r="J32" i="1"/>
  <c r="J55" i="4"/>
  <c r="I12" i="12"/>
  <c r="I90" i="12"/>
  <c r="M90" i="12" s="1"/>
  <c r="I61" i="12"/>
  <c r="I112" i="12" s="1"/>
  <c r="I88" i="12"/>
  <c r="M88" i="12" s="1"/>
  <c r="I85" i="12"/>
  <c r="I76" i="12"/>
  <c r="I52" i="12" s="1"/>
  <c r="I91" i="12"/>
  <c r="M91" i="12" s="1"/>
  <c r="I78" i="12"/>
  <c r="I54" i="12" s="1"/>
  <c r="I47" i="4"/>
  <c r="J40" i="1"/>
  <c r="J124" i="12"/>
  <c r="I77" i="12"/>
  <c r="M77" i="12" s="1"/>
  <c r="M53" i="12" s="1"/>
  <c r="I96" i="12"/>
  <c r="I79" i="12"/>
  <c r="I55" i="12" s="1"/>
  <c r="I98" i="12"/>
  <c r="J121" i="12"/>
  <c r="O30" i="4"/>
  <c r="J21" i="3"/>
  <c r="I9" i="3"/>
  <c r="J10" i="3"/>
  <c r="H179" i="17"/>
  <c r="I25" i="4"/>
  <c r="J53" i="4"/>
  <c r="O52" i="4"/>
  <c r="J96" i="4"/>
  <c r="J70" i="12"/>
  <c r="J22" i="12"/>
  <c r="J29" i="12" s="1"/>
  <c r="J33" i="4"/>
  <c r="H226" i="17"/>
  <c r="J92" i="12"/>
  <c r="J23" i="1" s="1"/>
  <c r="H116" i="12"/>
  <c r="O37" i="3"/>
  <c r="O13" i="3"/>
  <c r="N14" i="1"/>
  <c r="M9" i="1"/>
  <c r="N23" i="4"/>
  <c r="M22" i="4"/>
  <c r="N14" i="4"/>
  <c r="M13" i="4"/>
  <c r="K31" i="4"/>
  <c r="K20" i="3"/>
  <c r="G190" i="17"/>
  <c r="H181" i="17"/>
  <c r="I6" i="1"/>
  <c r="I38" i="4"/>
  <c r="E190" i="17"/>
  <c r="H180" i="17"/>
  <c r="D190" i="17"/>
  <c r="I49" i="4" l="1"/>
  <c r="J42" i="3"/>
  <c r="J49" i="3" s="1"/>
  <c r="J33" i="1"/>
  <c r="J57" i="4"/>
  <c r="I107" i="12"/>
  <c r="M107" i="12" s="1"/>
  <c r="O56" i="4"/>
  <c r="M89" i="12"/>
  <c r="M76" i="12"/>
  <c r="M52" i="12" s="1"/>
  <c r="M61" i="12"/>
  <c r="M112" i="12" s="1"/>
  <c r="I103" i="12"/>
  <c r="M103" i="12" s="1"/>
  <c r="M79" i="12"/>
  <c r="M55" i="12" s="1"/>
  <c r="M12" i="12"/>
  <c r="I19" i="12"/>
  <c r="M78" i="12"/>
  <c r="M54" i="12" s="1"/>
  <c r="I17" i="12"/>
  <c r="I53" i="12"/>
  <c r="I26" i="12"/>
  <c r="I64" i="12"/>
  <c r="I115" i="12" s="1"/>
  <c r="O56" i="3"/>
  <c r="M96" i="12"/>
  <c r="I63" i="12"/>
  <c r="M63" i="12" s="1"/>
  <c r="M98" i="12"/>
  <c r="I125" i="12"/>
  <c r="J24" i="1"/>
  <c r="N48" i="4"/>
  <c r="I80" i="12"/>
  <c r="M80" i="12" s="1"/>
  <c r="M56" i="12" s="1"/>
  <c r="I106" i="12"/>
  <c r="M106" i="12" s="1"/>
  <c r="M47" i="4"/>
  <c r="J47" i="1"/>
  <c r="M88" i="4"/>
  <c r="I99" i="12"/>
  <c r="I26" i="1" s="1"/>
  <c r="I92" i="4"/>
  <c r="N89" i="4"/>
  <c r="J126" i="12"/>
  <c r="I27" i="4"/>
  <c r="R14" i="4"/>
  <c r="J98" i="4"/>
  <c r="M9" i="3"/>
  <c r="I10" i="1"/>
  <c r="J35" i="4"/>
  <c r="K24" i="3"/>
  <c r="J34" i="12"/>
  <c r="J44" i="3"/>
  <c r="O97" i="4"/>
  <c r="E195" i="17"/>
  <c r="I51" i="4"/>
  <c r="N26" i="4"/>
  <c r="M25" i="4"/>
  <c r="H227" i="17"/>
  <c r="J41" i="3"/>
  <c r="O34" i="4"/>
  <c r="I29" i="4"/>
  <c r="I92" i="12"/>
  <c r="R23" i="4"/>
  <c r="I6" i="3"/>
  <c r="D195" i="17"/>
  <c r="G195" i="17"/>
  <c r="P34" i="3"/>
  <c r="H151" i="17"/>
  <c r="H154" i="17"/>
  <c r="H155" i="17"/>
  <c r="H156" i="17"/>
  <c r="H150" i="17"/>
  <c r="H157" i="17"/>
  <c r="H144" i="17"/>
  <c r="E149" i="17"/>
  <c r="H145" i="17"/>
  <c r="G149" i="17"/>
  <c r="H147" i="17"/>
  <c r="H146" i="17"/>
  <c r="M38" i="4"/>
  <c r="N11" i="1"/>
  <c r="M6" i="1"/>
  <c r="N16" i="3"/>
  <c r="I67" i="12"/>
  <c r="M18" i="12"/>
  <c r="M85" i="12"/>
  <c r="K27" i="3"/>
  <c r="H190" i="17"/>
  <c r="E148" i="17"/>
  <c r="H153" i="17"/>
  <c r="H140" i="17"/>
  <c r="H143" i="17"/>
  <c r="H141" i="17"/>
  <c r="D148" i="17"/>
  <c r="D149" i="17"/>
  <c r="G44" i="1"/>
  <c r="G39" i="1"/>
  <c r="G9" i="1"/>
  <c r="H100" i="4"/>
  <c r="H86" i="4"/>
  <c r="H41" i="4"/>
  <c r="H19" i="4"/>
  <c r="H16" i="4"/>
  <c r="H10" i="4"/>
  <c r="H7" i="4"/>
  <c r="G22" i="4"/>
  <c r="G13" i="4"/>
  <c r="G105" i="12"/>
  <c r="H28" i="12"/>
  <c r="H27" i="12"/>
  <c r="H25" i="12"/>
  <c r="H24" i="12"/>
  <c r="H21" i="12"/>
  <c r="H16" i="12"/>
  <c r="H15" i="12"/>
  <c r="H13" i="12"/>
  <c r="H14" i="12"/>
  <c r="H10" i="12"/>
  <c r="H123" i="17"/>
  <c r="H124" i="17"/>
  <c r="H125" i="17"/>
  <c r="H122" i="17"/>
  <c r="H121" i="17"/>
  <c r="H119" i="17"/>
  <c r="H118" i="17"/>
  <c r="H114" i="17"/>
  <c r="H113" i="17"/>
  <c r="H112" i="17"/>
  <c r="H111" i="17"/>
  <c r="H109" i="17"/>
  <c r="H108" i="17"/>
  <c r="H106" i="17"/>
  <c r="G117" i="17"/>
  <c r="E117" i="17"/>
  <c r="D117" i="17"/>
  <c r="G116" i="17"/>
  <c r="E116" i="17"/>
  <c r="D116" i="17"/>
  <c r="R89" i="4" l="1"/>
  <c r="M49" i="4"/>
  <c r="N15" i="1"/>
  <c r="I108" i="12"/>
  <c r="M108" i="12" s="1"/>
  <c r="M64" i="12"/>
  <c r="I68" i="12"/>
  <c r="I119" i="12" s="1"/>
  <c r="I32" i="12"/>
  <c r="M32" i="12" s="1"/>
  <c r="M26" i="12"/>
  <c r="I31" i="12"/>
  <c r="M31" i="12" s="1"/>
  <c r="I33" i="12"/>
  <c r="M33" i="12" s="1"/>
  <c r="I66" i="12"/>
  <c r="I117" i="12" s="1"/>
  <c r="M17" i="12"/>
  <c r="I114" i="12"/>
  <c r="I124" i="12" s="1"/>
  <c r="R48" i="4"/>
  <c r="M19" i="12"/>
  <c r="I56" i="12"/>
  <c r="I20" i="12"/>
  <c r="I69" i="12" s="1"/>
  <c r="I55" i="4"/>
  <c r="N93" i="4"/>
  <c r="G88" i="4"/>
  <c r="M125" i="12"/>
  <c r="G47" i="4"/>
  <c r="M115" i="12"/>
  <c r="M99" i="12"/>
  <c r="L14" i="4"/>
  <c r="G9" i="3"/>
  <c r="M8" i="4"/>
  <c r="R26" i="4"/>
  <c r="M17" i="4"/>
  <c r="M20" i="4"/>
  <c r="M10" i="1"/>
  <c r="P38" i="3"/>
  <c r="M29" i="4"/>
  <c r="M11" i="4"/>
  <c r="M42" i="4"/>
  <c r="O58" i="3"/>
  <c r="I10" i="3"/>
  <c r="O55" i="3"/>
  <c r="I53" i="4"/>
  <c r="M51" i="4"/>
  <c r="N52" i="4"/>
  <c r="M27" i="4"/>
  <c r="I96" i="4"/>
  <c r="H115" i="17"/>
  <c r="G25" i="4"/>
  <c r="J48" i="3"/>
  <c r="J45" i="3"/>
  <c r="N30" i="4"/>
  <c r="I33" i="4"/>
  <c r="H194" i="17"/>
  <c r="M57" i="3"/>
  <c r="L23" i="4"/>
  <c r="M6" i="3"/>
  <c r="R11" i="1"/>
  <c r="I21" i="3"/>
  <c r="I31" i="4"/>
  <c r="I20" i="3"/>
  <c r="H149" i="17"/>
  <c r="E158" i="17"/>
  <c r="G77" i="12"/>
  <c r="G53" i="12" s="1"/>
  <c r="G88" i="12"/>
  <c r="G89" i="12"/>
  <c r="G18" i="12" s="1"/>
  <c r="G78" i="12"/>
  <c r="G54" i="12" s="1"/>
  <c r="G96" i="12"/>
  <c r="G91" i="12"/>
  <c r="G98" i="12"/>
  <c r="G90" i="12"/>
  <c r="G12" i="12"/>
  <c r="G79" i="12"/>
  <c r="G55" i="12" s="1"/>
  <c r="G87" i="12"/>
  <c r="G76" i="12"/>
  <c r="G52" i="12" s="1"/>
  <c r="G85" i="12"/>
  <c r="G61" i="12"/>
  <c r="G112" i="12" s="1"/>
  <c r="L14" i="1"/>
  <c r="N13" i="3"/>
  <c r="I23" i="1"/>
  <c r="M92" i="12"/>
  <c r="I118" i="12"/>
  <c r="M67" i="12"/>
  <c r="I40" i="1"/>
  <c r="M26" i="1"/>
  <c r="I23" i="3"/>
  <c r="M92" i="4"/>
  <c r="J20" i="3"/>
  <c r="J31" i="4"/>
  <c r="D158" i="17"/>
  <c r="H117" i="17"/>
  <c r="H116" i="17"/>
  <c r="G126" i="17"/>
  <c r="G38" i="4"/>
  <c r="G6" i="1"/>
  <c r="E126" i="17"/>
  <c r="D126" i="17"/>
  <c r="M20" i="12" l="1"/>
  <c r="M68" i="12"/>
  <c r="N56" i="4"/>
  <c r="L16" i="3"/>
  <c r="I32" i="1"/>
  <c r="M66" i="12"/>
  <c r="I57" i="4"/>
  <c r="M114" i="12"/>
  <c r="I42" i="3"/>
  <c r="M55" i="4"/>
  <c r="M69" i="12"/>
  <c r="I120" i="12"/>
  <c r="M120" i="12" s="1"/>
  <c r="M119" i="12"/>
  <c r="M118" i="12"/>
  <c r="G80" i="12"/>
  <c r="G56" i="12" s="1"/>
  <c r="G125" i="12"/>
  <c r="L48" i="4"/>
  <c r="M23" i="1"/>
  <c r="G49" i="4"/>
  <c r="M40" i="1"/>
  <c r="G63" i="12"/>
  <c r="G114" i="12" s="1"/>
  <c r="L89" i="4"/>
  <c r="I47" i="1"/>
  <c r="M124" i="12"/>
  <c r="G92" i="4"/>
  <c r="R93" i="4"/>
  <c r="G27" i="4"/>
  <c r="M21" i="3"/>
  <c r="R30" i="4"/>
  <c r="I98" i="4"/>
  <c r="G10" i="1"/>
  <c r="I35" i="4"/>
  <c r="M10" i="3"/>
  <c r="O59" i="3"/>
  <c r="J24" i="3"/>
  <c r="G67" i="12"/>
  <c r="G118" i="12" s="1"/>
  <c r="G64" i="12"/>
  <c r="G115" i="12" s="1"/>
  <c r="N97" i="4"/>
  <c r="I44" i="3"/>
  <c r="M96" i="4"/>
  <c r="M53" i="4"/>
  <c r="R52" i="4"/>
  <c r="H195" i="17"/>
  <c r="I41" i="3"/>
  <c r="E131" i="17"/>
  <c r="G51" i="4"/>
  <c r="L26" i="4"/>
  <c r="I24" i="3"/>
  <c r="N34" i="4"/>
  <c r="M33" i="4"/>
  <c r="G29" i="4"/>
  <c r="I22" i="12"/>
  <c r="G6" i="3"/>
  <c r="R13" i="3"/>
  <c r="E163" i="17"/>
  <c r="D163" i="17"/>
  <c r="D131" i="17"/>
  <c r="G131" i="17"/>
  <c r="M31" i="4"/>
  <c r="G26" i="12"/>
  <c r="N34" i="3"/>
  <c r="I27" i="3"/>
  <c r="G17" i="12"/>
  <c r="G106" i="12"/>
  <c r="G103" i="12"/>
  <c r="G19" i="12"/>
  <c r="G99" i="12"/>
  <c r="G107" i="12"/>
  <c r="J27" i="3"/>
  <c r="O34" i="3"/>
  <c r="L11" i="1"/>
  <c r="M23" i="3"/>
  <c r="N37" i="3"/>
  <c r="I24" i="1"/>
  <c r="M20" i="3"/>
  <c r="M117" i="12"/>
  <c r="H126" i="17"/>
  <c r="M42" i="3" l="1"/>
  <c r="M49" i="3" s="1"/>
  <c r="L93" i="4"/>
  <c r="I33" i="1"/>
  <c r="L15" i="1"/>
  <c r="M24" i="1"/>
  <c r="N56" i="3"/>
  <c r="M32" i="1"/>
  <c r="G20" i="12"/>
  <c r="G69" i="12" s="1"/>
  <c r="G120" i="12" s="1"/>
  <c r="I49" i="3"/>
  <c r="M57" i="4"/>
  <c r="R56" i="4"/>
  <c r="H162" i="17"/>
  <c r="M47" i="1"/>
  <c r="G26" i="1"/>
  <c r="G124" i="12"/>
  <c r="G55" i="4"/>
  <c r="M98" i="4"/>
  <c r="G31" i="4"/>
  <c r="R34" i="4"/>
  <c r="N55" i="3"/>
  <c r="N58" i="3"/>
  <c r="I48" i="3"/>
  <c r="G68" i="12"/>
  <c r="G119" i="12" s="1"/>
  <c r="G66" i="12"/>
  <c r="G117" i="12" s="1"/>
  <c r="G32" i="12"/>
  <c r="M44" i="3"/>
  <c r="G33" i="12"/>
  <c r="G31" i="12"/>
  <c r="I45" i="3"/>
  <c r="R97" i="4"/>
  <c r="G96" i="4"/>
  <c r="L52" i="4"/>
  <c r="G53" i="4"/>
  <c r="G21" i="3"/>
  <c r="M24" i="3"/>
  <c r="G10" i="3"/>
  <c r="M41" i="3"/>
  <c r="M35" i="4"/>
  <c r="G92" i="12"/>
  <c r="G23" i="1" s="1"/>
  <c r="G33" i="4"/>
  <c r="H130" i="17"/>
  <c r="I29" i="12"/>
  <c r="M22" i="12"/>
  <c r="I70" i="12"/>
  <c r="M70" i="12" s="1"/>
  <c r="L30" i="4"/>
  <c r="R34" i="3"/>
  <c r="R37" i="3"/>
  <c r="G20" i="3"/>
  <c r="G23" i="3"/>
  <c r="G94" i="4"/>
  <c r="G108" i="12"/>
  <c r="M27" i="3"/>
  <c r="L13" i="3"/>
  <c r="O38" i="3"/>
  <c r="N38" i="3"/>
  <c r="H76" i="17"/>
  <c r="E84" i="17"/>
  <c r="D84" i="17"/>
  <c r="R56" i="3" l="1"/>
  <c r="G57" i="4"/>
  <c r="M33" i="1"/>
  <c r="G22" i="12"/>
  <c r="G29" i="12" s="1"/>
  <c r="G34" i="12" s="1"/>
  <c r="L56" i="4"/>
  <c r="G42" i="3"/>
  <c r="L56" i="3" s="1"/>
  <c r="G24" i="1"/>
  <c r="F47" i="4"/>
  <c r="G32" i="1"/>
  <c r="G121" i="12"/>
  <c r="G40" i="1"/>
  <c r="F25" i="4"/>
  <c r="L34" i="4"/>
  <c r="G44" i="3"/>
  <c r="R38" i="3"/>
  <c r="N59" i="3"/>
  <c r="R58" i="3"/>
  <c r="G70" i="12"/>
  <c r="L97" i="4"/>
  <c r="G98" i="4"/>
  <c r="H131" i="17"/>
  <c r="G24" i="3"/>
  <c r="M48" i="3"/>
  <c r="M45" i="3"/>
  <c r="R55" i="3"/>
  <c r="G41" i="3"/>
  <c r="G35" i="4"/>
  <c r="M29" i="12"/>
  <c r="M37" i="12" s="1"/>
  <c r="I34" i="12"/>
  <c r="I121" i="12"/>
  <c r="L37" i="3"/>
  <c r="G27" i="3"/>
  <c r="L34" i="3"/>
  <c r="H138" i="17"/>
  <c r="G148" i="17"/>
  <c r="G84" i="17"/>
  <c r="F9" i="1"/>
  <c r="F39" i="1"/>
  <c r="F44" i="1"/>
  <c r="G49" i="3" l="1"/>
  <c r="K26" i="4"/>
  <c r="K48" i="4"/>
  <c r="F88" i="4"/>
  <c r="G47" i="1"/>
  <c r="G126" i="12"/>
  <c r="G33" i="1"/>
  <c r="F49" i="4"/>
  <c r="L58" i="3"/>
  <c r="R59" i="3"/>
  <c r="M34" i="12"/>
  <c r="L55" i="3"/>
  <c r="G45" i="3"/>
  <c r="G48" i="3"/>
  <c r="L38" i="3"/>
  <c r="M121" i="12"/>
  <c r="I126" i="12"/>
  <c r="K14" i="1"/>
  <c r="F9" i="3"/>
  <c r="G158" i="17"/>
  <c r="H148" i="17"/>
  <c r="F13" i="4"/>
  <c r="F22" i="4"/>
  <c r="F105" i="12"/>
  <c r="K89" i="4" l="1"/>
  <c r="M126" i="12"/>
  <c r="F27" i="4"/>
  <c r="K14" i="4"/>
  <c r="L59" i="3"/>
  <c r="K23" i="4"/>
  <c r="G163" i="17"/>
  <c r="H158" i="17"/>
  <c r="F6" i="1"/>
  <c r="F38" i="4"/>
  <c r="F10" i="1" l="1"/>
  <c r="H163" i="17"/>
  <c r="F6" i="3"/>
  <c r="K11" i="1"/>
  <c r="H91" i="17"/>
  <c r="H92" i="17"/>
  <c r="H93" i="17"/>
  <c r="H90" i="17"/>
  <c r="H89" i="17"/>
  <c r="H87" i="17"/>
  <c r="H86" i="17"/>
  <c r="G85" i="17"/>
  <c r="E85" i="17"/>
  <c r="D85" i="17"/>
  <c r="H82" i="17"/>
  <c r="H81" i="17"/>
  <c r="H83" i="17"/>
  <c r="H80" i="17"/>
  <c r="H79" i="17"/>
  <c r="H77" i="17"/>
  <c r="F85" i="12"/>
  <c r="H74" i="17"/>
  <c r="K15" i="1" l="1"/>
  <c r="D94" i="17"/>
  <c r="F29" i="4" s="1"/>
  <c r="F90" i="12"/>
  <c r="F89" i="12"/>
  <c r="F18" i="12" s="1"/>
  <c r="F67" i="12" s="1"/>
  <c r="F118" i="12" s="1"/>
  <c r="F12" i="12"/>
  <c r="F76" i="12"/>
  <c r="F52" i="12" s="1"/>
  <c r="F96" i="12"/>
  <c r="F61" i="12"/>
  <c r="F112" i="12" s="1"/>
  <c r="F78" i="12"/>
  <c r="F54" i="12" s="1"/>
  <c r="F79" i="12"/>
  <c r="F55" i="12" s="1"/>
  <c r="F88" i="12"/>
  <c r="F98" i="12"/>
  <c r="F125" i="12" s="1"/>
  <c r="F80" i="12"/>
  <c r="F56" i="12" s="1"/>
  <c r="F87" i="12"/>
  <c r="F77" i="12"/>
  <c r="F53" i="12" s="1"/>
  <c r="F91" i="12"/>
  <c r="F10" i="3"/>
  <c r="G94" i="17"/>
  <c r="H85" i="17"/>
  <c r="H84" i="17"/>
  <c r="E94" i="17"/>
  <c r="F64" i="12" l="1"/>
  <c r="F115" i="12" s="1"/>
  <c r="F99" i="12"/>
  <c r="F26" i="1" s="1"/>
  <c r="F107" i="12"/>
  <c r="F26" i="12"/>
  <c r="F32" i="12" s="1"/>
  <c r="F92" i="12"/>
  <c r="F23" i="1" s="1"/>
  <c r="F103" i="12"/>
  <c r="F92" i="4"/>
  <c r="F17" i="12"/>
  <c r="F19" i="12"/>
  <c r="F106" i="12"/>
  <c r="F33" i="12" s="1"/>
  <c r="F20" i="12"/>
  <c r="F69" i="12" s="1"/>
  <c r="F120" i="12" s="1"/>
  <c r="F63" i="12"/>
  <c r="F114" i="12" s="1"/>
  <c r="E99" i="17"/>
  <c r="F51" i="4"/>
  <c r="D99" i="17"/>
  <c r="G99" i="17"/>
  <c r="K30" i="4"/>
  <c r="H94" i="17"/>
  <c r="F24" i="1" l="1"/>
  <c r="F108" i="12"/>
  <c r="F32" i="1" s="1"/>
  <c r="F31" i="12"/>
  <c r="F68" i="12"/>
  <c r="F119" i="12" s="1"/>
  <c r="F66" i="12"/>
  <c r="F117" i="12" s="1"/>
  <c r="K93" i="4"/>
  <c r="F124" i="12"/>
  <c r="F55" i="4"/>
  <c r="F22" i="12"/>
  <c r="F29" i="12" s="1"/>
  <c r="F40" i="1"/>
  <c r="F21" i="3"/>
  <c r="F53" i="4"/>
  <c r="K52" i="4"/>
  <c r="F96" i="4"/>
  <c r="F33" i="4"/>
  <c r="H98" i="17"/>
  <c r="F94" i="4"/>
  <c r="F31" i="4"/>
  <c r="H58" i="17"/>
  <c r="K56" i="4" l="1"/>
  <c r="F121" i="12"/>
  <c r="F126" i="12" s="1"/>
  <c r="F34" i="12"/>
  <c r="F70" i="12"/>
  <c r="F42" i="3"/>
  <c r="F57" i="4"/>
  <c r="F47" i="1"/>
  <c r="E88" i="12"/>
  <c r="F33" i="1"/>
  <c r="K34" i="4"/>
  <c r="F44" i="3"/>
  <c r="K97" i="4"/>
  <c r="F41" i="3"/>
  <c r="F98" i="4"/>
  <c r="H99" i="17"/>
  <c r="F35" i="4"/>
  <c r="F49" i="3" l="1"/>
  <c r="K56" i="3"/>
  <c r="K58" i="3"/>
  <c r="K55" i="3"/>
  <c r="F45" i="3"/>
  <c r="F48" i="3"/>
  <c r="E44" i="1"/>
  <c r="E39" i="1"/>
  <c r="E105" i="12"/>
  <c r="H59" i="17"/>
  <c r="H60" i="17"/>
  <c r="H61" i="17"/>
  <c r="H55" i="17"/>
  <c r="H54" i="17"/>
  <c r="H50" i="17"/>
  <c r="H49" i="17"/>
  <c r="H51" i="17"/>
  <c r="H48" i="17"/>
  <c r="G53" i="17"/>
  <c r="E53" i="17"/>
  <c r="D53" i="17"/>
  <c r="E78" i="12" l="1"/>
  <c r="E17" i="12" s="1"/>
  <c r="E89" i="12"/>
  <c r="E18" i="12" s="1"/>
  <c r="E80" i="12"/>
  <c r="E56" i="12" s="1"/>
  <c r="E79" i="12"/>
  <c r="E55" i="12" s="1"/>
  <c r="E77" i="12"/>
  <c r="E26" i="12" s="1"/>
  <c r="E96" i="12"/>
  <c r="E91" i="12"/>
  <c r="E98" i="12"/>
  <c r="E90" i="12"/>
  <c r="K59" i="3"/>
  <c r="E67" i="12"/>
  <c r="E118" i="12" s="1"/>
  <c r="D52" i="17"/>
  <c r="E13" i="4"/>
  <c r="E22" i="4"/>
  <c r="G52" i="17"/>
  <c r="E52" i="17"/>
  <c r="H47" i="17"/>
  <c r="H53" i="17"/>
  <c r="H57" i="17"/>
  <c r="H42" i="17"/>
  <c r="H44" i="17"/>
  <c r="H45" i="17"/>
  <c r="E99" i="12" l="1"/>
  <c r="E26" i="1" s="1"/>
  <c r="E107" i="12"/>
  <c r="E54" i="12"/>
  <c r="E53" i="12"/>
  <c r="E106" i="12"/>
  <c r="E33" i="12" s="1"/>
  <c r="E19" i="12"/>
  <c r="E68" i="12" s="1"/>
  <c r="E119" i="12" s="1"/>
  <c r="E47" i="4"/>
  <c r="E20" i="12"/>
  <c r="E69" i="12" s="1"/>
  <c r="E120" i="12" s="1"/>
  <c r="E88" i="4"/>
  <c r="E63" i="12"/>
  <c r="E114" i="12" s="1"/>
  <c r="E61" i="12"/>
  <c r="E112" i="12" s="1"/>
  <c r="E87" i="12"/>
  <c r="E76" i="12"/>
  <c r="E52" i="12" s="1"/>
  <c r="E25" i="4"/>
  <c r="E125" i="12"/>
  <c r="E12" i="12"/>
  <c r="E85" i="12"/>
  <c r="J14" i="4"/>
  <c r="E32" i="12"/>
  <c r="E66" i="12"/>
  <c r="E117" i="12" s="1"/>
  <c r="E62" i="17"/>
  <c r="D62" i="17"/>
  <c r="G62" i="17"/>
  <c r="E6" i="1"/>
  <c r="J23" i="4"/>
  <c r="E38" i="4"/>
  <c r="H52" i="17"/>
  <c r="E49" i="4" l="1"/>
  <c r="E27" i="4"/>
  <c r="J89" i="4"/>
  <c r="J26" i="4"/>
  <c r="E31" i="12"/>
  <c r="E22" i="12"/>
  <c r="E29" i="12" s="1"/>
  <c r="E92" i="12"/>
  <c r="E23" i="1" s="1"/>
  <c r="E64" i="12"/>
  <c r="E115" i="12" s="1"/>
  <c r="E121" i="12" s="1"/>
  <c r="E92" i="4"/>
  <c r="E103" i="12"/>
  <c r="J48" i="4"/>
  <c r="E124" i="12"/>
  <c r="E40" i="1"/>
  <c r="E67" i="17"/>
  <c r="E51" i="4"/>
  <c r="D67" i="17"/>
  <c r="E29" i="4"/>
  <c r="E6" i="3"/>
  <c r="G67" i="17"/>
  <c r="H62" i="17"/>
  <c r="J11" i="1"/>
  <c r="J93" i="4" l="1"/>
  <c r="E34" i="12"/>
  <c r="E70" i="12"/>
  <c r="E55" i="4"/>
  <c r="E126" i="12"/>
  <c r="H67" i="17"/>
  <c r="E108" i="12"/>
  <c r="E47" i="1"/>
  <c r="E33" i="4"/>
  <c r="E21" i="3"/>
  <c r="J30" i="4"/>
  <c r="E42" i="3"/>
  <c r="E53" i="4"/>
  <c r="J52" i="4"/>
  <c r="E96" i="4"/>
  <c r="J13" i="3"/>
  <c r="H27" i="17"/>
  <c r="D13" i="4"/>
  <c r="E57" i="4" l="1"/>
  <c r="E41" i="3"/>
  <c r="J56" i="4"/>
  <c r="E32" i="1"/>
  <c r="D89" i="12"/>
  <c r="D18" i="12" s="1"/>
  <c r="E35" i="4"/>
  <c r="J34" i="4"/>
  <c r="J97" i="4"/>
  <c r="E49" i="3"/>
  <c r="J56" i="3"/>
  <c r="E44" i="3"/>
  <c r="J55" i="3"/>
  <c r="H13" i="4"/>
  <c r="I14" i="4"/>
  <c r="D22" i="4"/>
  <c r="E48" i="3" l="1"/>
  <c r="H89" i="12"/>
  <c r="M14" i="4"/>
  <c r="J58" i="3"/>
  <c r="E45" i="3"/>
  <c r="H22" i="4"/>
  <c r="I23" i="4"/>
  <c r="H18" i="12"/>
  <c r="D67" i="12"/>
  <c r="D6" i="1"/>
  <c r="D38" i="4"/>
  <c r="J59" i="3" l="1"/>
  <c r="M23" i="4"/>
  <c r="D6" i="3"/>
  <c r="I11" i="1"/>
  <c r="H67" i="12"/>
  <c r="D118" i="12"/>
  <c r="H38" i="4"/>
  <c r="H6" i="1"/>
  <c r="H118" i="12" l="1"/>
  <c r="H6" i="3"/>
  <c r="M11" i="1"/>
  <c r="K13" i="3"/>
  <c r="I13" i="3"/>
  <c r="M13" i="3" l="1"/>
  <c r="H18" i="17" l="1"/>
  <c r="D77" i="12" l="1"/>
  <c r="H77" i="12" s="1"/>
  <c r="H53" i="12" s="1"/>
  <c r="D26" i="12" l="1"/>
  <c r="D107" i="12"/>
  <c r="H107" i="12" s="1"/>
  <c r="D53" i="12"/>
  <c r="D32" i="12" l="1"/>
  <c r="H32" i="12" s="1"/>
  <c r="H26" i="12"/>
  <c r="D44" i="1"/>
  <c r="D39" i="1"/>
  <c r="D105" i="12"/>
  <c r="H105" i="12" s="1"/>
  <c r="H28" i="17"/>
  <c r="H29" i="17"/>
  <c r="H26" i="17"/>
  <c r="H23" i="17"/>
  <c r="H22" i="17"/>
  <c r="H16" i="17"/>
  <c r="H39" i="1" l="1"/>
  <c r="H44" i="1"/>
  <c r="D96" i="12"/>
  <c r="D98" i="12"/>
  <c r="D106" i="12" s="1"/>
  <c r="D91" i="12"/>
  <c r="H91" i="12" s="1"/>
  <c r="D90" i="12"/>
  <c r="H90" i="12" s="1"/>
  <c r="D88" i="12"/>
  <c r="H88" i="12" s="1"/>
  <c r="D78" i="12"/>
  <c r="D54" i="12" s="1"/>
  <c r="H19" i="17"/>
  <c r="H17" i="17"/>
  <c r="D20" i="17"/>
  <c r="E21" i="17"/>
  <c r="H78" i="12" l="1"/>
  <c r="H54" i="12" s="1"/>
  <c r="D17" i="12"/>
  <c r="D99" i="12"/>
  <c r="H99" i="12" s="1"/>
  <c r="D79" i="12"/>
  <c r="D55" i="12" s="1"/>
  <c r="D80" i="12"/>
  <c r="D56" i="12" s="1"/>
  <c r="D125" i="12"/>
  <c r="H98" i="12"/>
  <c r="D63" i="12"/>
  <c r="D114" i="12" s="1"/>
  <c r="D25" i="4"/>
  <c r="H96" i="12"/>
  <c r="H106" i="12"/>
  <c r="D33" i="12"/>
  <c r="H33" i="12" s="1"/>
  <c r="D31" i="12"/>
  <c r="H31" i="12" s="1"/>
  <c r="H25" i="17"/>
  <c r="E20" i="17"/>
  <c r="D21" i="17"/>
  <c r="H13" i="17"/>
  <c r="H15" i="17"/>
  <c r="G21" i="17"/>
  <c r="H25" i="4" l="1"/>
  <c r="H27" i="4" s="1"/>
  <c r="H17" i="12"/>
  <c r="D66" i="12"/>
  <c r="H66" i="12" s="1"/>
  <c r="D20" i="12"/>
  <c r="H79" i="12"/>
  <c r="H55" i="12" s="1"/>
  <c r="D19" i="12"/>
  <c r="D26" i="1"/>
  <c r="D27" i="4"/>
  <c r="I26" i="4"/>
  <c r="D47" i="4"/>
  <c r="D87" i="12"/>
  <c r="H87" i="12" s="1"/>
  <c r="H80" i="12"/>
  <c r="H56" i="12" s="1"/>
  <c r="H125" i="12"/>
  <c r="H63" i="12"/>
  <c r="D76" i="12"/>
  <c r="H76" i="12" s="1"/>
  <c r="H52" i="12" s="1"/>
  <c r="D124" i="12"/>
  <c r="H114" i="12"/>
  <c r="D12" i="12"/>
  <c r="D64" i="12" s="1"/>
  <c r="H64" i="12" s="1"/>
  <c r="D30" i="17"/>
  <c r="E30" i="17"/>
  <c r="G20" i="17"/>
  <c r="D61" i="12"/>
  <c r="H12" i="17"/>
  <c r="H21" i="17"/>
  <c r="M26" i="4" l="1"/>
  <c r="I48" i="4"/>
  <c r="D40" i="1"/>
  <c r="D47" i="1" s="1"/>
  <c r="H26" i="1"/>
  <c r="D117" i="12"/>
  <c r="H117" i="12" s="1"/>
  <c r="H20" i="12"/>
  <c r="D69" i="12"/>
  <c r="H69" i="12" s="1"/>
  <c r="H12" i="12"/>
  <c r="D68" i="12"/>
  <c r="D119" i="12" s="1"/>
  <c r="D22" i="12"/>
  <c r="H22" i="12" s="1"/>
  <c r="D52" i="12"/>
  <c r="H19" i="12"/>
  <c r="D49" i="4"/>
  <c r="D85" i="12"/>
  <c r="H85" i="12" s="1"/>
  <c r="D29" i="4"/>
  <c r="D103" i="12"/>
  <c r="H103" i="12" s="1"/>
  <c r="D88" i="4"/>
  <c r="H47" i="4"/>
  <c r="H124" i="12"/>
  <c r="E35" i="17"/>
  <c r="D115" i="12"/>
  <c r="D35" i="17"/>
  <c r="D51" i="4"/>
  <c r="G30" i="17"/>
  <c r="H61" i="12"/>
  <c r="H112" i="12" s="1"/>
  <c r="D112" i="12"/>
  <c r="F20" i="3"/>
  <c r="F23" i="3"/>
  <c r="E20" i="3"/>
  <c r="E31" i="4"/>
  <c r="H20" i="17"/>
  <c r="H68" i="12" l="1"/>
  <c r="I89" i="4"/>
  <c r="H29" i="4"/>
  <c r="H40" i="1"/>
  <c r="H47" i="1" s="1"/>
  <c r="D29" i="12"/>
  <c r="D34" i="12" s="1"/>
  <c r="D70" i="12"/>
  <c r="H70" i="12" s="1"/>
  <c r="D120" i="12"/>
  <c r="D121" i="12" s="1"/>
  <c r="D108" i="12"/>
  <c r="H108" i="12" s="1"/>
  <c r="D92" i="12"/>
  <c r="H92" i="12" s="1"/>
  <c r="H88" i="4"/>
  <c r="H119" i="12"/>
  <c r="H49" i="4"/>
  <c r="M48" i="4"/>
  <c r="D33" i="4"/>
  <c r="D55" i="4"/>
  <c r="D92" i="4"/>
  <c r="H115" i="12"/>
  <c r="F24" i="3"/>
  <c r="H51" i="4"/>
  <c r="I52" i="4"/>
  <c r="G35" i="17"/>
  <c r="D21" i="3"/>
  <c r="K37" i="3"/>
  <c r="D31" i="4"/>
  <c r="I30" i="4"/>
  <c r="D20" i="3"/>
  <c r="H30" i="17"/>
  <c r="J34" i="3"/>
  <c r="K34" i="3"/>
  <c r="M30" i="4"/>
  <c r="F27" i="3"/>
  <c r="E27" i="3"/>
  <c r="E23" i="3"/>
  <c r="H120" i="12" l="1"/>
  <c r="D35" i="4"/>
  <c r="M89" i="4"/>
  <c r="H31" i="4"/>
  <c r="D32" i="1"/>
  <c r="H32" i="1" s="1"/>
  <c r="H29" i="12"/>
  <c r="H37" i="12" s="1"/>
  <c r="D23" i="1"/>
  <c r="I34" i="4"/>
  <c r="D41" i="3"/>
  <c r="I55" i="3" s="1"/>
  <c r="H33" i="4"/>
  <c r="H121" i="12"/>
  <c r="D57" i="4"/>
  <c r="H55" i="4"/>
  <c r="D42" i="3"/>
  <c r="I56" i="4"/>
  <c r="H35" i="17"/>
  <c r="H21" i="3"/>
  <c r="H34" i="12"/>
  <c r="D96" i="4"/>
  <c r="E24" i="3"/>
  <c r="H53" i="4"/>
  <c r="M52" i="4"/>
  <c r="I34" i="3"/>
  <c r="H20" i="3"/>
  <c r="D27" i="3"/>
  <c r="D126" i="12"/>
  <c r="J37" i="3"/>
  <c r="K38" i="3"/>
  <c r="H35" i="4" l="1"/>
  <c r="M34" i="4"/>
  <c r="H23" i="1"/>
  <c r="D48" i="3"/>
  <c r="H41" i="3"/>
  <c r="D49" i="3"/>
  <c r="I56" i="3"/>
  <c r="H57" i="4"/>
  <c r="H42" i="3"/>
  <c r="M56" i="4"/>
  <c r="H126" i="12"/>
  <c r="D44" i="3"/>
  <c r="I97" i="4"/>
  <c r="H96" i="4"/>
  <c r="J38" i="3"/>
  <c r="M55" i="3"/>
  <c r="H27" i="3"/>
  <c r="M34" i="3"/>
  <c r="H48" i="3" l="1"/>
  <c r="D45" i="3"/>
  <c r="I58" i="3"/>
  <c r="H49" i="3"/>
  <c r="M56" i="3"/>
  <c r="M97" i="4"/>
  <c r="H44" i="3"/>
  <c r="I59" i="3" l="1"/>
  <c r="H45" i="3"/>
  <c r="M58" i="3"/>
  <c r="M59" i="3" l="1"/>
  <c r="I93" i="4"/>
  <c r="D23" i="3"/>
  <c r="H92" i="4"/>
  <c r="M93" i="4" l="1"/>
  <c r="D24" i="3"/>
  <c r="I37" i="3"/>
  <c r="H23" i="3"/>
  <c r="H24" i="3" l="1"/>
  <c r="I38" i="3"/>
  <c r="M37" i="3"/>
  <c r="M38" i="3" l="1"/>
  <c r="D9" i="1" l="1"/>
  <c r="D10" i="1" l="1"/>
  <c r="I14" i="1"/>
  <c r="D9" i="3"/>
  <c r="E9" i="1"/>
  <c r="D98" i="4" l="1"/>
  <c r="E10" i="1"/>
  <c r="E9" i="3"/>
  <c r="I16" i="3"/>
  <c r="I15" i="1"/>
  <c r="D33" i="1"/>
  <c r="H9" i="1"/>
  <c r="J14" i="1"/>
  <c r="D24" i="1"/>
  <c r="H10" i="1" l="1"/>
  <c r="E10" i="3"/>
  <c r="J15" i="1"/>
  <c r="E98" i="4"/>
  <c r="H9" i="3"/>
  <c r="M14" i="1"/>
  <c r="K16" i="3"/>
  <c r="J16" i="3"/>
  <c r="E24" i="1"/>
  <c r="E33" i="1"/>
  <c r="H98" i="4" l="1"/>
  <c r="H10" i="3"/>
  <c r="H33" i="1"/>
  <c r="M15" i="1"/>
  <c r="M16" i="3"/>
  <c r="H24" i="1"/>
  <c r="E94" i="4"/>
  <c r="K12" i="1" l="1"/>
  <c r="J12" i="1"/>
  <c r="N12" i="1"/>
  <c r="K13" i="1"/>
  <c r="N13" i="1"/>
  <c r="I12" i="1"/>
  <c r="L12" i="1"/>
  <c r="M12" i="1"/>
  <c r="I13" i="1"/>
  <c r="L13" i="1"/>
  <c r="M13" i="1"/>
  <c r="J45" i="4"/>
  <c r="N45" i="4"/>
  <c r="I45" i="4"/>
  <c r="L45" i="4"/>
  <c r="M45" i="4"/>
  <c r="P45" i="4"/>
  <c r="Q45" i="4"/>
  <c r="R45" i="4"/>
  <c r="D67" i="4"/>
  <c r="E75" i="4"/>
  <c r="F75" i="4"/>
  <c r="H67" i="4"/>
  <c r="I75" i="4"/>
  <c r="J75" i="4"/>
  <c r="L67" i="4"/>
  <c r="M75" i="4"/>
  <c r="N75" i="4"/>
  <c r="F67" i="4"/>
  <c r="G67" i="4"/>
  <c r="J67" i="4"/>
  <c r="K67" i="4"/>
  <c r="N67" i="4"/>
  <c r="O67" i="4"/>
  <c r="P67" i="4"/>
  <c r="Q67" i="4"/>
  <c r="D75" i="4"/>
  <c r="G75" i="4"/>
  <c r="H75" i="4"/>
  <c r="K75" i="4"/>
  <c r="L75" i="4"/>
  <c r="O75" i="4"/>
  <c r="D10" i="3"/>
  <c r="F90" i="4"/>
  <c r="K90" i="4"/>
  <c r="L90" i="4"/>
  <c r="M90" i="4"/>
  <c r="N90" i="4"/>
  <c r="O90" i="4"/>
  <c r="I14" i="3"/>
  <c r="J14" i="3"/>
  <c r="K14" i="3"/>
  <c r="L14" i="3"/>
  <c r="M14" i="3"/>
  <c r="N14" i="3"/>
  <c r="O14" i="3"/>
  <c r="P14" i="3"/>
  <c r="Q14" i="3"/>
  <c r="I15" i="3"/>
  <c r="J15" i="3"/>
  <c r="K15" i="3"/>
  <c r="L15" i="3"/>
  <c r="M15" i="3"/>
  <c r="N15" i="3"/>
  <c r="O15" i="3"/>
  <c r="P15" i="3"/>
  <c r="Q15" i="3"/>
  <c r="D29" i="3"/>
  <c r="E29" i="3"/>
  <c r="F29" i="3"/>
  <c r="G29" i="3"/>
  <c r="H29" i="3"/>
  <c r="I29" i="3"/>
  <c r="J29" i="3"/>
  <c r="K29" i="3"/>
  <c r="L29" i="3"/>
  <c r="M29" i="3"/>
  <c r="N29" i="3"/>
  <c r="O29" i="3"/>
  <c r="H90" i="4" l="1"/>
  <c r="D90" i="4"/>
  <c r="J52" i="3"/>
  <c r="J90" i="4"/>
  <c r="G90" i="4"/>
  <c r="I52" i="3"/>
  <c r="I90" i="4"/>
  <c r="E90" i="4"/>
  <c r="F52" i="3"/>
  <c r="L74" i="12"/>
  <c r="L52" i="3"/>
  <c r="H94" i="4"/>
  <c r="H52" i="3"/>
  <c r="D101" i="4"/>
  <c r="D52" i="3"/>
  <c r="O31" i="3"/>
  <c r="O52" i="3"/>
  <c r="P17" i="3"/>
  <c r="K52" i="3"/>
  <c r="G52" i="3"/>
  <c r="N31" i="3"/>
  <c r="N52" i="3"/>
  <c r="M31" i="3"/>
  <c r="M52" i="3"/>
  <c r="E52" i="3"/>
  <c r="I17" i="3"/>
  <c r="L31" i="3"/>
  <c r="I31" i="3"/>
  <c r="E31" i="3"/>
  <c r="K31" i="3"/>
  <c r="D31" i="3"/>
  <c r="G31" i="3"/>
  <c r="M17" i="3"/>
  <c r="M94" i="4"/>
  <c r="H31" i="3"/>
  <c r="D47" i="12"/>
  <c r="L17" i="3"/>
  <c r="O17" i="3"/>
  <c r="K17" i="3"/>
  <c r="D94" i="4"/>
  <c r="F47" i="12"/>
  <c r="F74" i="12"/>
  <c r="F101" i="4"/>
  <c r="N94" i="4"/>
  <c r="J13" i="1"/>
  <c r="O13" i="1"/>
  <c r="F31" i="3"/>
  <c r="I47" i="12"/>
  <c r="I74" i="12"/>
  <c r="E47" i="12"/>
  <c r="E74" i="12"/>
  <c r="M101" i="4"/>
  <c r="I101" i="4"/>
  <c r="E101" i="4"/>
  <c r="I94" i="4"/>
  <c r="M67" i="4"/>
  <c r="I67" i="4"/>
  <c r="E67" i="4"/>
  <c r="O45" i="4"/>
  <c r="K45" i="4"/>
  <c r="D74" i="12"/>
  <c r="J47" i="12"/>
  <c r="J74" i="12"/>
  <c r="N101" i="4"/>
  <c r="J31" i="3"/>
  <c r="L101" i="4"/>
  <c r="H101" i="4"/>
  <c r="L94" i="4"/>
  <c r="L47" i="12"/>
  <c r="N47" i="12"/>
  <c r="N74" i="12"/>
  <c r="J101" i="4"/>
  <c r="J94" i="4"/>
  <c r="N17" i="3"/>
  <c r="J17" i="3"/>
  <c r="O47" i="12"/>
  <c r="O74" i="12"/>
  <c r="K47" i="12"/>
  <c r="K74" i="12"/>
  <c r="G47" i="12"/>
  <c r="G74" i="12"/>
  <c r="O101" i="4"/>
  <c r="K101" i="4"/>
  <c r="G101" i="4"/>
  <c r="O94" i="4"/>
  <c r="K94" i="4"/>
  <c r="O12" i="1"/>
  <c r="L81" i="12" l="1"/>
  <c r="L49" i="12"/>
  <c r="J49" i="12"/>
  <c r="J81" i="12"/>
  <c r="M47" i="12"/>
  <c r="K49" i="12"/>
  <c r="K81" i="12"/>
  <c r="E81" i="12"/>
  <c r="E49" i="12"/>
  <c r="F49" i="12"/>
  <c r="F81" i="12"/>
  <c r="H47" i="12"/>
  <c r="G49" i="12"/>
  <c r="G81" i="12"/>
  <c r="O49" i="12"/>
  <c r="O81" i="12"/>
  <c r="N49" i="12"/>
  <c r="N81" i="12"/>
  <c r="D49" i="12"/>
  <c r="D81" i="12"/>
  <c r="H74" i="12"/>
  <c r="M74" i="12"/>
  <c r="I49" i="12"/>
  <c r="I81" i="12"/>
  <c r="N17" i="1" l="1"/>
  <c r="N50" i="12"/>
  <c r="K17" i="1"/>
  <c r="J50" i="12"/>
  <c r="K50" i="12"/>
  <c r="L50" i="12"/>
  <c r="J17" i="1"/>
  <c r="L17" i="1"/>
  <c r="E50" i="12"/>
  <c r="G17" i="1"/>
  <c r="E17" i="1"/>
  <c r="G50" i="12"/>
  <c r="F17" i="1"/>
  <c r="F50" i="12"/>
  <c r="M49" i="12"/>
  <c r="O50" i="12"/>
  <c r="O17" i="1"/>
  <c r="D17" i="1"/>
  <c r="H81" i="12"/>
  <c r="H49" i="12"/>
  <c r="D50" i="12"/>
  <c r="I17" i="1"/>
  <c r="M81" i="12"/>
  <c r="I50" i="12"/>
  <c r="O18" i="1" l="1"/>
  <c r="F20" i="1"/>
  <c r="N20" i="1"/>
  <c r="E20" i="1"/>
  <c r="J20" i="1"/>
  <c r="K20" i="1"/>
  <c r="G20" i="1"/>
  <c r="F18" i="1"/>
  <c r="E18" i="1"/>
  <c r="K18" i="1"/>
  <c r="J18" i="1"/>
  <c r="G18" i="1"/>
  <c r="N18" i="1"/>
  <c r="N57" i="12"/>
  <c r="O57" i="12"/>
  <c r="L20" i="1"/>
  <c r="L18" i="1"/>
  <c r="L57" i="12"/>
  <c r="J57" i="12"/>
  <c r="I57" i="12"/>
  <c r="M50" i="12"/>
  <c r="K57" i="12"/>
  <c r="H50" i="12"/>
  <c r="F57" i="12"/>
  <c r="G57" i="12"/>
  <c r="D57" i="12"/>
  <c r="E57" i="12"/>
  <c r="O20" i="1"/>
  <c r="D20" i="1"/>
  <c r="D18" i="1"/>
  <c r="H17" i="1"/>
  <c r="I20" i="1"/>
  <c r="I18" i="1"/>
  <c r="M17" i="1"/>
  <c r="K21" i="1" l="1"/>
  <c r="J28" i="1"/>
  <c r="E28" i="1"/>
  <c r="N21" i="1"/>
  <c r="F21" i="1"/>
  <c r="G21" i="1"/>
  <c r="O21" i="1"/>
  <c r="K28" i="1"/>
  <c r="N28" i="1"/>
  <c r="G28" i="1"/>
  <c r="J21" i="1"/>
  <c r="E21" i="1"/>
  <c r="F28" i="1"/>
  <c r="M57" i="12"/>
  <c r="L28" i="1"/>
  <c r="L21" i="1"/>
  <c r="H57" i="12"/>
  <c r="O28" i="1"/>
  <c r="H20" i="1"/>
  <c r="H18" i="1"/>
  <c r="D28" i="1"/>
  <c r="D21" i="1"/>
  <c r="I21" i="1"/>
  <c r="I28" i="1"/>
  <c r="M20" i="1"/>
  <c r="M18" i="1"/>
  <c r="J35" i="1" l="1"/>
  <c r="G30" i="1"/>
  <c r="N35" i="1"/>
  <c r="K35" i="1"/>
  <c r="E30" i="1"/>
  <c r="J29" i="1"/>
  <c r="F30" i="1"/>
  <c r="E35" i="1"/>
  <c r="J30" i="1"/>
  <c r="N30" i="1"/>
  <c r="F35" i="1"/>
  <c r="K29" i="1"/>
  <c r="S29" i="1"/>
  <c r="P29" i="1"/>
  <c r="K30" i="1"/>
  <c r="G35" i="1"/>
  <c r="L29" i="1"/>
  <c r="O35" i="1"/>
  <c r="T29" i="1"/>
  <c r="L30" i="1"/>
  <c r="L35" i="1"/>
  <c r="O29" i="1"/>
  <c r="O30" i="1"/>
  <c r="J37" i="1"/>
  <c r="J41" i="1"/>
  <c r="M21" i="1"/>
  <c r="M28" i="1"/>
  <c r="I35" i="1"/>
  <c r="I30" i="1"/>
  <c r="I29" i="1"/>
  <c r="D30" i="1"/>
  <c r="D35" i="1"/>
  <c r="N29" i="1"/>
  <c r="H28" i="1"/>
  <c r="H21" i="1"/>
  <c r="F41" i="1" l="1"/>
  <c r="F45" i="1" s="1"/>
  <c r="N41" i="1"/>
  <c r="E41" i="1"/>
  <c r="J36" i="1"/>
  <c r="N37" i="1"/>
  <c r="E37" i="1"/>
  <c r="G41" i="1"/>
  <c r="K41" i="1"/>
  <c r="S36" i="1"/>
  <c r="K36" i="1"/>
  <c r="K37" i="1"/>
  <c r="P36" i="1"/>
  <c r="G37" i="1"/>
  <c r="F37" i="1"/>
  <c r="L36" i="1"/>
  <c r="T36" i="1"/>
  <c r="N36" i="1"/>
  <c r="O41" i="1"/>
  <c r="O37" i="1"/>
  <c r="O36" i="1"/>
  <c r="I36" i="1"/>
  <c r="L37" i="1"/>
  <c r="L41" i="1"/>
  <c r="H30" i="1"/>
  <c r="H35" i="1"/>
  <c r="H41" i="1" s="1"/>
  <c r="M35" i="1"/>
  <c r="M30" i="1"/>
  <c r="M29" i="1"/>
  <c r="D41" i="1"/>
  <c r="D37" i="1"/>
  <c r="F42" i="1"/>
  <c r="J49" i="1"/>
  <c r="J45" i="1"/>
  <c r="J42" i="1"/>
  <c r="I41" i="1"/>
  <c r="I37" i="1"/>
  <c r="F49" i="1" l="1"/>
  <c r="N42" i="1"/>
  <c r="N45" i="1"/>
  <c r="E49" i="1"/>
  <c r="E51" i="1" s="1"/>
  <c r="N49" i="1"/>
  <c r="N51" i="1" s="1"/>
  <c r="E42" i="1"/>
  <c r="E45" i="1"/>
  <c r="G49" i="1"/>
  <c r="G51" i="1" s="1"/>
  <c r="G45" i="1"/>
  <c r="K42" i="1"/>
  <c r="K45" i="1"/>
  <c r="G42" i="1"/>
  <c r="K49" i="1"/>
  <c r="O49" i="1"/>
  <c r="O42" i="1"/>
  <c r="O45" i="1"/>
  <c r="M36" i="1"/>
  <c r="L42" i="1"/>
  <c r="L49" i="1"/>
  <c r="L45" i="1"/>
  <c r="H37" i="1"/>
  <c r="F51" i="1"/>
  <c r="I45" i="1"/>
  <c r="I42" i="1"/>
  <c r="I49" i="1"/>
  <c r="J51" i="1"/>
  <c r="D42" i="1"/>
  <c r="D49" i="1"/>
  <c r="D45" i="1"/>
  <c r="M41" i="1"/>
  <c r="M37" i="1"/>
  <c r="J50" i="1" l="1"/>
  <c r="S50" i="1"/>
  <c r="K50" i="1"/>
  <c r="P50" i="1"/>
  <c r="K51" i="1"/>
  <c r="O50" i="1"/>
  <c r="N50" i="1"/>
  <c r="T50" i="1"/>
  <c r="L51" i="1"/>
  <c r="O51" i="1"/>
  <c r="L50" i="1"/>
  <c r="D51" i="1"/>
  <c r="H42" i="1"/>
  <c r="H49" i="1"/>
  <c r="H45" i="1"/>
  <c r="M45" i="1"/>
  <c r="M42" i="1"/>
  <c r="M49" i="1"/>
  <c r="I51" i="1"/>
  <c r="I50" i="1"/>
  <c r="M51" i="1" l="1"/>
  <c r="M50" i="1"/>
  <c r="H51" i="1"/>
  <c r="D53" i="4"/>
  <c r="D28" i="3"/>
  <c r="E28" i="3"/>
  <c r="F28" i="3"/>
  <c r="G28" i="3"/>
  <c r="H28" i="3"/>
  <c r="I28" i="3"/>
  <c r="J28" i="3"/>
  <c r="K28" i="3"/>
  <c r="L28" i="3"/>
  <c r="M28" i="3"/>
  <c r="N28" i="3"/>
  <c r="O28" i="3"/>
  <c r="P28" i="3"/>
  <c r="Q28" i="3"/>
  <c r="R28" i="3"/>
  <c r="I35" i="3"/>
  <c r="J35" i="3"/>
  <c r="K35" i="3"/>
  <c r="L35" i="3"/>
  <c r="M35" i="3"/>
  <c r="N35" i="3"/>
  <c r="O35" i="3"/>
  <c r="P35" i="3"/>
  <c r="Q35" i="3"/>
  <c r="R35" i="3"/>
  <c r="Q9" i="1" l="1"/>
  <c r="R86" i="4"/>
  <c r="V14" i="1" l="1"/>
  <c r="R9" i="1"/>
  <c r="Q10" i="1"/>
  <c r="Q9" i="3"/>
  <c r="Q14" i="1"/>
  <c r="R9" i="3" l="1"/>
  <c r="W16" i="3" s="1"/>
  <c r="R10" i="1"/>
  <c r="Q15" i="1"/>
  <c r="W14" i="1"/>
  <c r="R14" i="1"/>
  <c r="V16" i="3"/>
  <c r="Q24" i="1"/>
  <c r="V15" i="1"/>
  <c r="R10" i="3"/>
  <c r="Q33" i="1"/>
  <c r="Q98" i="4"/>
  <c r="Q10" i="3"/>
  <c r="Q16" i="3"/>
  <c r="R16" i="3" l="1"/>
  <c r="R15" i="1"/>
  <c r="R98" i="4"/>
  <c r="R33" i="1"/>
  <c r="R24" i="1"/>
  <c r="W15" i="1"/>
  <c r="W17" i="3"/>
  <c r="R101" i="4"/>
  <c r="R17" i="3"/>
  <c r="R31" i="3"/>
  <c r="R90" i="4"/>
  <c r="R94" i="4"/>
  <c r="R52" i="3"/>
  <c r="Q90" i="4"/>
  <c r="V17" i="3"/>
  <c r="Q17" i="3"/>
  <c r="Q31" i="3"/>
  <c r="Q52" i="3"/>
  <c r="Q94" i="4"/>
  <c r="Q74" i="12"/>
  <c r="Q101" i="4"/>
  <c r="Q47" i="12"/>
  <c r="R74" i="12" l="1"/>
  <c r="R47" i="12"/>
  <c r="Q81" i="12"/>
  <c r="Q49" i="12"/>
  <c r="R81" i="12" l="1"/>
  <c r="R17" i="1" s="1"/>
  <c r="R49" i="12"/>
  <c r="Q50" i="12"/>
  <c r="Q17" i="1"/>
  <c r="Q57" i="12" l="1"/>
  <c r="R18" i="1"/>
  <c r="R50" i="12"/>
  <c r="Q18" i="1"/>
  <c r="Q20" i="1"/>
  <c r="R20" i="1"/>
  <c r="Q21" i="1" l="1"/>
  <c r="R57" i="12"/>
  <c r="R21" i="1"/>
  <c r="Q28" i="1"/>
  <c r="R28" i="1"/>
  <c r="W29" i="1" l="1"/>
  <c r="V29" i="1"/>
  <c r="R30" i="1"/>
  <c r="Q30" i="1"/>
  <c r="Q35" i="1"/>
  <c r="Q29" i="1"/>
  <c r="R35" i="1"/>
  <c r="R29" i="1"/>
  <c r="W36" i="1" l="1"/>
  <c r="V36" i="1"/>
  <c r="Q41" i="1"/>
  <c r="Q36" i="1"/>
  <c r="R36" i="1"/>
  <c r="Q37" i="1"/>
  <c r="R41" i="1"/>
  <c r="R37" i="1"/>
  <c r="Q49" i="1" l="1"/>
  <c r="Q45" i="1"/>
  <c r="Q42" i="1"/>
  <c r="R42" i="1"/>
  <c r="R45" i="1"/>
  <c r="R49" i="1"/>
  <c r="Q51" i="1" l="1"/>
  <c r="Q50" i="1"/>
  <c r="V50" i="1"/>
  <c r="W50" i="1"/>
  <c r="R50" i="1"/>
  <c r="R51" i="1"/>
  <c r="AB7" i="12" l="1"/>
  <c r="AA10" i="12" l="1"/>
  <c r="AB10" i="12" s="1"/>
  <c r="AB9" i="12"/>
  <c r="AB16" i="12"/>
  <c r="AA22" i="12" l="1"/>
  <c r="AB22" i="12" s="1"/>
  <c r="AA29" i="12" l="1"/>
  <c r="AA34" i="12" s="1"/>
  <c r="AB34" i="12" s="1"/>
  <c r="AB29"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tc={3EFA9738-FD7C-4DB1-BA2E-5AD3690CB488}</author>
  </authors>
  <commentList>
    <comment ref="B23" authorId="0" shapeId="0" xr:uid="{3EFA9738-FD7C-4DB1-BA2E-5AD3690CB4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Tax impact on adjustments(10)</t>
        </r>
      </text>
    </comment>
  </commentList>
</comments>
</file>

<file path=xl/sharedStrings.xml><?xml version="1.0" encoding="utf-8"?>
<sst xmlns="http://schemas.openxmlformats.org/spreadsheetml/2006/main" count="2587" uniqueCount="243">
  <si>
    <t>Income Statement</t>
  </si>
  <si>
    <t xml:space="preserve">     Growth</t>
  </si>
  <si>
    <t>Adjusted EBITDA</t>
  </si>
  <si>
    <t>Adjustments:</t>
  </si>
  <si>
    <t>Eliminations</t>
  </si>
  <si>
    <t>% YoY Growth</t>
  </si>
  <si>
    <t>Travel Network</t>
  </si>
  <si>
    <t>Corporate</t>
  </si>
  <si>
    <t>Total Adjusted EBITDA</t>
  </si>
  <si>
    <t>Adjusted EBITDA Margin</t>
  </si>
  <si>
    <t>% growth</t>
  </si>
  <si>
    <t>Revenue Eliminations</t>
  </si>
  <si>
    <t>Interest expense, net</t>
  </si>
  <si>
    <t>Travel Network Adjusted EBITDA</t>
  </si>
  <si>
    <t>TN Subscriber/Other Revenue</t>
  </si>
  <si>
    <t>∆ Provision (benefit) for income taxes</t>
  </si>
  <si>
    <t>Loss on extinguishment of debt</t>
  </si>
  <si>
    <t>Stock-based compensation</t>
  </si>
  <si>
    <t>(Figures in millions, unless specified otherwise)</t>
  </si>
  <si>
    <t>TN Air Bookings</t>
  </si>
  <si>
    <t>TN Non-Air Bookings</t>
  </si>
  <si>
    <t>TN Bookings</t>
  </si>
  <si>
    <t>TN Transaction Revenue</t>
  </si>
  <si>
    <t>Travel Network Revenue</t>
  </si>
  <si>
    <t>ADJUSTED EBITDA RECONCILIATION</t>
  </si>
  <si>
    <t>% of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</si>
  <si>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</si>
  <si>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</si>
  <si>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</si>
  <si>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</si>
  <si>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</si>
  <si>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</si>
  <si>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</si>
  <si>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</si>
  <si>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</si>
  <si>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</si>
  <si>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</si>
  <si>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</si>
  <si>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</si>
  <si>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</si>
  <si>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</si>
  <si>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</si>
  <si>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</si>
  <si>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Selling, general and administrative adjustments:</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</si>
  <si>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</si>
  <si>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</si>
  <si>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</si>
  <si>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</si>
  <si>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</si>
  <si>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</si>
  <si>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</si>
  <si>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</si>
  <si>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</si>
  <si>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</si>
  <si>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</si>
  <si>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</si>
  <si>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</si>
  <si>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</si>
  <si>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</si>
  <si>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</si>
  <si>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</si>
  <si>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</si>
  <si>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</si>
  <si>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Q4'2015</t>
  </si>
  <si>
    <t>2015</t>
  </si>
  <si>
    <t>Twelve Months Ended December 31, 2015</t>
  </si>
  <si>
    <t>Three Months Ended December 31, 2015</t>
  </si>
  <si>
    <t>Adjusted Net Income from continuing operations</t>
  </si>
  <si>
    <t>Q1'2016</t>
  </si>
  <si>
    <t>Three Months Ended March 31, 2016</t>
  </si>
  <si>
    <t>Q2'2016</t>
  </si>
  <si>
    <t>Three Months Ended June 30, 2016</t>
  </si>
  <si>
    <t>Preferred Stock Dividends</t>
  </si>
  <si>
    <t xml:space="preserve">     % of Revenue</t>
  </si>
  <si>
    <t>Non-GAAP Footnotes*</t>
  </si>
  <si>
    <t xml:space="preserve">     % of Total Revenue</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</si>
  <si>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</si>
  <si>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</si>
  <si>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</si>
  <si>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</si>
  <si>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</si>
  <si>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</si>
  <si>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</si>
  <si>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Management Fees</t>
    </r>
    <r>
      <rPr>
        <vertAlign val="superscript"/>
        <sz val="10"/>
        <color theme="1"/>
        <rFont val="Arial"/>
        <family val="2"/>
      </rPr>
      <t>9</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</si>
  <si>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</si>
  <si>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</si>
  <si>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</si>
  <si>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</si>
  <si>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</si>
  <si>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</si>
  <si>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</si>
  <si>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</si>
  <si>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</si>
  <si>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</si>
  <si>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</si>
  <si>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</si>
  <si>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</si>
  <si>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</si>
  <si>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</si>
  <si>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</si>
  <si>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</si>
  <si>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</si>
  <si>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</si>
  <si>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</si>
  <si>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</si>
  <si>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</si>
  <si>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</si>
  <si>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</si>
  <si>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</si>
  <si>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</si>
  <si>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</si>
  <si>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</si>
  <si>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</si>
  <si>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</si>
  <si>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</si>
  <si>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</si>
  <si>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</si>
  <si>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</si>
  <si>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</si>
  <si>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</si>
  <si>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</si>
  <si>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</si>
  <si>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</si>
  <si>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</si>
  <si>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 xml:space="preserve">          % of Airline Solutions Revenue</t>
  </si>
  <si>
    <t>Airline Solutions Additions to PP&amp;E</t>
  </si>
  <si>
    <t xml:space="preserve">          % of Hospitality Solutions Revenue</t>
  </si>
  <si>
    <t>Hospitality Solutions Additions to PP&amp;E</t>
  </si>
  <si>
    <t>Less:</t>
  </si>
  <si>
    <t>2017</t>
  </si>
  <si>
    <t>Total Adjusted EBITDA Margin</t>
  </si>
  <si>
    <t>Three Months Ended March 31, 2018</t>
  </si>
  <si>
    <t>Q1'2018</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</si>
  <si>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</si>
  <si>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</si>
  <si>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</si>
  <si>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</si>
  <si>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</si>
  <si>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</si>
  <si>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</si>
  <si>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</si>
  <si>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</si>
  <si>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</si>
  <si>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</si>
  <si>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</si>
  <si>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</si>
  <si>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</si>
  <si>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</si>
  <si>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</si>
  <si>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</si>
  <si>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</si>
  <si>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</si>
  <si>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</si>
  <si>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</si>
  <si>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</si>
  <si>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</si>
  <si>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</si>
  <si>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</si>
  <si>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</si>
  <si>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</si>
  <si>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</si>
  <si>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</si>
  <si>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</si>
  <si>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</si>
  <si>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</si>
  <si>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</si>
  <si>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</si>
  <si>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</si>
  <si>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Hosting, third-party software and expensed R&amp;D</t>
  </si>
  <si>
    <t>TOTAL TECHNOLOGY SPEND RECONCILIATION</t>
  </si>
  <si>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</si>
  <si>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</si>
  <si>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</si>
  <si>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</si>
  <si>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</si>
  <si>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</si>
  <si>
    <t>2019 Q2: Adjusted Gross Profit, Adjusted EBITDA and Adjusted Operating Income (Loss) Reconciliation by Segment</t>
  </si>
  <si>
    <t>Three Months Ended June 30, 2019</t>
  </si>
  <si>
    <t>Q2'2019</t>
  </si>
  <si>
    <t>2.6x</t>
  </si>
  <si>
    <t>Q3'2019</t>
  </si>
  <si>
    <t>2019 Q3: Adjusted Gross Profit, Adjusted EBITDA and Adjusted Operating Income (Loss) Reconciliation by Segment</t>
  </si>
  <si>
    <t>Three Months Ended September 30, 2019</t>
  </si>
  <si>
    <t>Q4'2019</t>
  </si>
  <si>
    <t>2019 Q4: Adjusted Gross Profit, Adjusted EBITDA and Adjusted Operating Income (Loss) Reconciliation by Segment</t>
  </si>
  <si>
    <t>Three Months Ended December 31, 2019</t>
  </si>
  <si>
    <t>2019 FY: Adjusted Gross Profit, Adjusted EBITDA and Adjusted Operating Income (Loss) Reconciliation by Segment</t>
  </si>
  <si>
    <t>Twelve Months Ended Dec 31, 2019</t>
  </si>
  <si>
    <t>3.1x</t>
  </si>
  <si>
    <t>2019</t>
  </si>
  <si>
    <t>Three Months Ended March 31, 2020</t>
  </si>
  <si>
    <t>Q1'2020</t>
  </si>
  <si>
    <t>Date: 3/31/2020</t>
  </si>
  <si>
    <t>(Loss) Income from continuing operations</t>
  </si>
  <si>
    <t>Adjusted Net (Loss) Income from Continuing Operations</t>
  </si>
  <si>
    <t>Adjust Operating (Loss) Income</t>
  </si>
  <si>
    <t>Equity method (loss) income</t>
  </si>
  <si>
    <t>Adjusted operating (loss) income</t>
  </si>
  <si>
    <t xml:space="preserve">Operating (loss) income </t>
  </si>
  <si>
    <t>2020 Q1: Adjusted Gross Profit, Adjusted EBITDA and Adjusted Operating (Loss) Income Reconciliation by Segment</t>
  </si>
  <si>
    <t xml:space="preserve">Definitions of Non-GAAP Financial Measures </t>
  </si>
  <si>
    <r>
      <t>Litigation, costs net</t>
    </r>
    <r>
      <rPr>
        <vertAlign val="superscript"/>
        <sz val="10"/>
        <color theme="1"/>
        <rFont val="Arial"/>
        <family val="2"/>
      </rPr>
      <t>8</t>
    </r>
  </si>
  <si>
    <r>
      <t xml:space="preserve">   Litigation, costs net</t>
    </r>
    <r>
      <rPr>
        <vertAlign val="superscript"/>
        <sz val="10"/>
        <color theme="1"/>
        <rFont val="Arial"/>
        <family val="2"/>
      </rPr>
      <t>8</t>
    </r>
  </si>
  <si>
    <r>
      <t xml:space="preserve">        Litigation, costs net</t>
    </r>
    <r>
      <rPr>
        <vertAlign val="superscript"/>
        <sz val="10"/>
        <color theme="1"/>
        <rFont val="Arial"/>
        <family val="2"/>
      </rPr>
      <t>8</t>
    </r>
  </si>
  <si>
    <r>
      <t>Equity method investment amortization</t>
    </r>
    <r>
      <rPr>
        <vertAlign val="superscript"/>
        <sz val="10"/>
        <color theme="1"/>
        <rFont val="Arial"/>
        <family val="2"/>
      </rPr>
      <t>3a</t>
    </r>
  </si>
  <si>
    <r>
      <t>Tax impact of adjustments</t>
    </r>
    <r>
      <rPr>
        <vertAlign val="superscript"/>
        <sz val="10"/>
        <rFont val="Arial"/>
        <family val="2"/>
      </rPr>
      <t>10</t>
    </r>
  </si>
  <si>
    <r>
      <t>Tax impact on adjustments</t>
    </r>
    <r>
      <rPr>
        <vertAlign val="superscript"/>
        <sz val="10"/>
        <rFont val="Arial"/>
        <family val="2"/>
      </rPr>
      <t>10 11</t>
    </r>
  </si>
  <si>
    <t>Q2'2020</t>
  </si>
  <si>
    <t>2020 Q2: Adjusted Gross Profit, Adjusted EBITDA and Adjusted Operating (Loss) Income Reconciliation by Segment</t>
  </si>
  <si>
    <t>Three Months Ended June 30, 2020</t>
  </si>
  <si>
    <t>Operating loss</t>
  </si>
  <si>
    <t>Equity method loss</t>
  </si>
  <si>
    <t>Adjusted operating loss</t>
  </si>
  <si>
    <t xml:space="preserve">Adjusted Operating Income (Loss) </t>
  </si>
  <si>
    <t xml:space="preserve">Total Adjusted Operating Income (Loss) </t>
  </si>
  <si>
    <t>Adjusted Operating Income (Loss) Margin</t>
  </si>
  <si>
    <t>Total Adjusted Operating Income (Loss) Margin</t>
  </si>
  <si>
    <t>Total Adjusted Operating Income (Loss)</t>
  </si>
  <si>
    <t>Adjusted Equity Method Income (Loss)</t>
  </si>
  <si>
    <t>Adjusted Net Income (Loss)</t>
  </si>
  <si>
    <t>Adjusted Equity Method (Income) Loss</t>
  </si>
  <si>
    <t>Adjusted Income (Loss) before Taxes</t>
  </si>
  <si>
    <t>Travel Network Adjusted Gross Profit (Loss)</t>
  </si>
  <si>
    <t>Travel Network Adjusted Operating Income (Loss)</t>
  </si>
  <si>
    <t>Airline Solutions Passengers Boarded (PB)</t>
  </si>
  <si>
    <t>Airline Solutions Adjusted Gross Profit (Loss)</t>
  </si>
  <si>
    <t>Airline Solutions Adjusted Operating Income (Loss)</t>
  </si>
  <si>
    <t>Hospitality Solutions Central Reservation System Transactions</t>
  </si>
  <si>
    <t>Hospitality Solutions Adjusted Gross Profit (Loss)</t>
  </si>
  <si>
    <t xml:space="preserve">Hospitality Solutions Adjusted Operating Income (Loss) </t>
  </si>
  <si>
    <t>Corporate Adjusted Gross Profit (Loss)</t>
  </si>
  <si>
    <t>Corporate Adjusted Operating Loss</t>
  </si>
  <si>
    <t>Net income (loss) attributable to common stockholders</t>
  </si>
  <si>
    <t>(Income) loss from discontinued operations, net of tax</t>
  </si>
  <si>
    <r>
      <t>Net income (loss) attributable to noncontrolling interests</t>
    </r>
    <r>
      <rPr>
        <vertAlign val="superscript"/>
        <sz val="10"/>
        <rFont val="Arial"/>
        <family val="2"/>
      </rPr>
      <t>1</t>
    </r>
  </si>
  <si>
    <t>ADJUSTED OPERATING INCOME (LOSS) RECONCILIATION</t>
  </si>
  <si>
    <t>Equity method income (loss)</t>
  </si>
  <si>
    <t>Adjusted operating income (loss)</t>
  </si>
  <si>
    <t>ADJUSTED EQUITY METHOD INCOME (LOSS) RECONCILITATION</t>
  </si>
  <si>
    <t xml:space="preserve">Adjusted equity method income (loss) </t>
  </si>
  <si>
    <t>ADJUSTED INCOME (LOSS) BEFORE TAXES</t>
  </si>
  <si>
    <t xml:space="preserve"> Adjusted income (loss) before taxes</t>
  </si>
  <si>
    <t>Equity method (income)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</si>
</sst>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17">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
      <sz val="11"/>
      <color theme="1"/>
      <name val="Segoe UI"/>
      <family val="2"/>
    </font>
    <font>
      <u/>
      <sz val="11"/>
      <color rgb="FF6888C9"/>
      <name val="Calibri"/>
      <family val="2"/>
    </font>
    <font>
      <b/>
      <sz val="10"/>
      <color rgb="FFFF0000"/>
      <name val="Wingdings 2"/>
      <family val="1"/>
      <charset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3">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79">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294" fillId="0" borderId="2" xfId="0" quotePrefix="1" applyFont="1" applyFill="1" applyBorder="1" applyAlignment="1">
      <alignment horizontal="center"/>
    </xf>
    <xf numFmtId="0" fontId="294" fillId="0" borderId="2" xfId="0" applyFont="1" applyFill="1" applyBorder="1" applyAlignment="1">
      <alignment horizontal="center"/>
    </xf>
    <xf numFmtId="0" fontId="126" fillId="0" borderId="0" xfId="0" applyFont="1" applyFill="1"/>
    <xf numFmtId="0" fontId="290"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5" fontId="293" fillId="0" borderId="0" xfId="0" applyNumberFormat="1" applyFont="1" applyAlignment="1">
      <alignment horizontal="center"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4" fillId="0" borderId="0" xfId="0" applyFont="1" applyAlignment="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126" fillId="0" borderId="0" xfId="0" applyFont="1" applyAlignment="1">
      <alignment horizontal="center"/>
    </xf>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164" fontId="292" fillId="0" borderId="0" xfId="1" quotePrefix="1" applyNumberFormat="1" applyFont="1" applyFill="1" applyBorder="1" applyAlignment="1">
      <alignment horizontal="right"/>
    </xf>
    <xf numFmtId="5" fontId="292" fillId="0" borderId="0" xfId="0" quotePrefix="1" applyNumberFormat="1" applyFont="1" applyFill="1"/>
    <xf numFmtId="5" fontId="292" fillId="0" borderId="0" xfId="0" quotePrefix="1" applyNumberFormat="1" applyFont="1" applyFill="1" applyBorder="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164" fontId="292" fillId="0" borderId="70" xfId="1" quotePrefix="1"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165" fontId="292" fillId="0" borderId="70" xfId="1" quotePrefix="1" applyNumberFormat="1" applyFont="1" applyFill="1" applyBorder="1" applyAlignment="1">
      <alignment horizontal="right"/>
    </xf>
    <xf numFmtId="164" fontId="292" fillId="0" borderId="70" xfId="1" quotePrefix="1" applyNumberFormat="1" applyFont="1" applyFill="1" applyBorder="1" applyAlignment="1">
      <alignment horizontal="right"/>
    </xf>
    <xf numFmtId="0" fontId="303" fillId="0" borderId="0" xfId="0" applyFont="1" applyFill="1"/>
    <xf numFmtId="0" fontId="293" fillId="0" borderId="0" xfId="0" applyFont="1" applyFill="1" applyBorder="1" applyAlignment="1">
      <alignment horizontal="center"/>
    </xf>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9" fontId="126" fillId="0" borderId="0" xfId="1" applyFont="1" applyFill="1" applyBorder="1"/>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5" fontId="300" fillId="0" borderId="0" xfId="0" applyNumberFormat="1" applyFont="1" applyFill="1"/>
    <xf numFmtId="349" fontId="126" fillId="0" borderId="0" xfId="0" applyNumberFormat="1" applyFont="1" applyFill="1" applyBorder="1"/>
    <xf numFmtId="349" fontId="3" fillId="0" borderId="0" xfId="0" applyNumberFormat="1" applyFont="1"/>
    <xf numFmtId="349" fontId="126" fillId="0" borderId="0" xfId="0" applyNumberFormat="1" applyFont="1"/>
    <xf numFmtId="0" fontId="126" fillId="0" borderId="0" xfId="0" quotePrefix="1" applyFont="1" applyFill="1" applyAlignment="1">
      <alignment horizontal="left" indent="2"/>
    </xf>
    <xf numFmtId="0" fontId="126" fillId="0" borderId="0" xfId="0" quotePrefix="1" applyFont="1" applyFill="1" applyAlignment="1">
      <alignment horizontal="left" indent="4"/>
    </xf>
    <xf numFmtId="170" fontId="305" fillId="0" borderId="0" xfId="0" applyNumberFormat="1" applyFont="1" applyFill="1" applyBorder="1" applyAlignment="1"/>
    <xf numFmtId="5" fontId="293" fillId="0" borderId="0" xfId="0" applyNumberFormat="1" applyFont="1" applyFill="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166" fontId="293" fillId="0" borderId="0" xfId="6724" applyNumberFormat="1" applyFont="1" applyFill="1" applyBorder="1"/>
    <xf numFmtId="0" fontId="126" fillId="0" borderId="0" xfId="0" applyFont="1" applyFill="1" applyBorder="1" applyAlignment="1">
      <alignment horizontal="left" indent="1"/>
    </xf>
    <xf numFmtId="5" fontId="126" fillId="0" borderId="0" xfId="6724" applyNumberFormat="1" applyFont="1" applyFill="1" applyBorder="1"/>
    <xf numFmtId="0" fontId="293" fillId="0" borderId="72" xfId="0" applyFont="1" applyFill="1" applyBorder="1" applyAlignment="1">
      <alignment horizontal="left"/>
    </xf>
    <xf numFmtId="361" fontId="293" fillId="0" borderId="72" xfId="6724" applyNumberFormat="1" applyFont="1" applyFill="1" applyBorder="1"/>
    <xf numFmtId="5" fontId="126" fillId="95" borderId="0" xfId="6724" applyNumberFormat="1" applyFont="1" applyFill="1" applyBorder="1"/>
    <xf numFmtId="361" fontId="293" fillId="95" borderId="72" xfId="6724" applyNumberFormat="1" applyFont="1" applyFill="1" applyBorder="1"/>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296" fillId="0" borderId="0" xfId="0" applyNumberFormat="1" applyFont="1" applyFill="1" applyAlignment="1">
      <alignment horizontal="right"/>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126" fillId="0" borderId="0" xfId="0" applyFont="1" applyAlignment="1">
      <alignment horizontal="left" wrapText="1" indent="2"/>
    </xf>
    <xf numFmtId="0" fontId="305" fillId="0" borderId="0" xfId="0" quotePrefix="1" applyFont="1" applyFill="1" applyBorder="1" applyAlignment="1">
      <alignment horizontal="left" indent="1"/>
    </xf>
    <xf numFmtId="164" fontId="292" fillId="0" borderId="0" xfId="1" quotePrefix="1" applyNumberFormat="1" applyFont="1" applyFill="1" applyBorder="1"/>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64" fontId="292" fillId="0" borderId="70" xfId="0" applyNumberFormat="1" applyFont="1" applyFill="1" applyBorder="1" applyAlignment="1">
      <alignment horizontal="right"/>
    </xf>
    <xf numFmtId="14" fontId="292"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65" fontId="292" fillId="95" borderId="81" xfId="1" applyNumberFormat="1" applyFont="1" applyFill="1" applyBorder="1" applyAlignment="1"/>
    <xf numFmtId="1" fontId="3" fillId="95" borderId="0" xfId="0" applyNumberFormat="1" applyFont="1" applyFill="1"/>
    <xf numFmtId="0" fontId="294" fillId="95" borderId="2" xfId="0" applyFont="1" applyFill="1" applyBorder="1" applyAlignment="1">
      <alignment horizontal="center"/>
    </xf>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164" fontId="292"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70" xfId="0" applyNumberFormat="1" applyFont="1" applyFill="1" applyBorder="1" applyAlignment="1">
      <alignment horizontal="right"/>
    </xf>
    <xf numFmtId="170" fontId="126" fillId="95" borderId="0" xfId="0" applyNumberFormat="1" applyFont="1" applyFill="1"/>
    <xf numFmtId="164" fontId="292" fillId="95" borderId="70" xfId="1" quotePrefix="1" applyNumberFormat="1" applyFont="1" applyFill="1" applyBorder="1"/>
    <xf numFmtId="164" fontId="292" fillId="95" borderId="0" xfId="1" quotePrefix="1" applyNumberFormat="1" applyFont="1" applyFill="1" applyBorder="1"/>
    <xf numFmtId="165" fontId="292" fillId="95" borderId="70" xfId="1" quotePrefix="1" applyNumberFormat="1" applyFont="1" applyFill="1" applyBorder="1" applyAlignment="1">
      <alignment horizontal="right"/>
    </xf>
    <xf numFmtId="165" fontId="292" fillId="95" borderId="0" xfId="1" quotePrefix="1" applyNumberFormat="1" applyFont="1" applyFill="1" applyBorder="1" applyAlignment="1">
      <alignment horizontal="right"/>
    </xf>
    <xf numFmtId="164" fontId="292" fillId="95" borderId="70" xfId="1" quotePrefix="1" applyNumberFormat="1" applyFont="1" applyFill="1" applyBorder="1" applyAlignment="1">
      <alignment horizontal="right"/>
    </xf>
    <xf numFmtId="170" fontId="126" fillId="95" borderId="0" xfId="0" applyNumberFormat="1" applyFont="1" applyFill="1" applyBorder="1"/>
    <xf numFmtId="7"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165" fontId="292" fillId="0" borderId="81" xfId="1" quotePrefix="1" applyNumberFormat="1" applyFont="1" applyFill="1" applyBorder="1" applyAlignment="1">
      <alignment horizontal="right"/>
    </xf>
    <xf numFmtId="165" fontId="292" fillId="95" borderId="81" xfId="1" quotePrefix="1" applyNumberFormat="1" applyFont="1" applyFill="1" applyBorder="1" applyAlignment="1">
      <alignment horizontal="right"/>
    </xf>
    <xf numFmtId="0" fontId="293" fillId="0" borderId="81" xfId="0" applyFont="1" applyFill="1" applyBorder="1"/>
    <xf numFmtId="0" fontId="294" fillId="0" borderId="81" xfId="0" quotePrefix="1" applyFont="1" applyFill="1" applyBorder="1" applyAlignment="1">
      <alignment horizontal="center"/>
    </xf>
    <xf numFmtId="5" fontId="296" fillId="0" borderId="0" xfId="0" applyNumberFormat="1" applyFont="1" applyFill="1" applyBorder="1" applyAlignment="1">
      <alignment horizontal="right"/>
    </xf>
    <xf numFmtId="5" fontId="301" fillId="0" borderId="0" xfId="0" applyNumberFormat="1" applyFont="1" applyFill="1" applyBorder="1"/>
    <xf numFmtId="5" fontId="126" fillId="0" borderId="0" xfId="0" applyNumberFormat="1" applyFont="1" applyFill="1" applyAlignment="1">
      <alignment horizontal="right"/>
    </xf>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0" fontId="293" fillId="0" borderId="0" xfId="0" applyFont="1" applyFill="1" applyBorder="1" applyAlignment="1">
      <alignment horizontal="center"/>
    </xf>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3" fillId="0" borderId="0" xfId="0" applyFont="1" applyFill="1" applyBorder="1" applyAlignment="1">
      <alignment horizontal="center"/>
    </xf>
    <xf numFmtId="0" fontId="293" fillId="0" borderId="0" xfId="0"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293" fillId="0" borderId="0" xfId="0" applyFont="1" applyFill="1" applyBorder="1" applyAlignment="1">
      <alignment horizontal="center"/>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9" fontId="126" fillId="0" borderId="0" xfId="1" applyFont="1" applyFill="1"/>
    <xf numFmtId="0" fontId="126" fillId="0" borderId="0" xfId="0" quotePrefix="1" applyFont="1" applyFill="1" applyBorder="1" applyAlignment="1">
      <alignment horizontal="left" wrapText="1"/>
    </xf>
    <xf numFmtId="0" fontId="293" fillId="0" borderId="0" xfId="0" applyFont="1" applyFill="1" applyBorder="1" applyAlignment="1">
      <alignment horizontal="center"/>
    </xf>
    <xf numFmtId="5" fontId="126" fillId="0" borderId="0" xfId="1" applyNumberFormat="1" applyFont="1" applyFill="1"/>
    <xf numFmtId="0" fontId="293" fillId="0" borderId="0" xfId="0" applyFont="1" applyFill="1" applyBorder="1" applyAlignment="1">
      <alignment horizontal="center"/>
    </xf>
    <xf numFmtId="170" fontId="24" fillId="0" borderId="0" xfId="0" applyNumberFormat="1" applyFont="1" applyFill="1" applyBorder="1" applyAlignment="1"/>
    <xf numFmtId="170" fontId="293" fillId="0" borderId="0" xfId="0" applyNumberFormat="1" applyFont="1" applyFill="1" applyBorder="1"/>
    <xf numFmtId="0" fontId="293" fillId="0" borderId="0" xfId="0" applyFont="1" applyFill="1" applyBorder="1" applyAlignment="1">
      <alignment horizontal="center"/>
    </xf>
    <xf numFmtId="165" fontId="292" fillId="0" borderId="70" xfId="1" applyNumberFormat="1" applyFont="1" applyFill="1" applyBorder="1" applyAlignment="1"/>
    <xf numFmtId="170" fontId="300" fillId="0" borderId="0" xfId="0" applyNumberFormat="1" applyFont="1"/>
    <xf numFmtId="0" fontId="293" fillId="0" borderId="0" xfId="0" applyFont="1" applyFill="1" applyBorder="1" applyAlignment="1">
      <alignment horizontal="center"/>
    </xf>
    <xf numFmtId="165" fontId="292" fillId="95" borderId="70" xfId="1" applyNumberFormat="1" applyFont="1" applyFill="1" applyBorder="1" applyAlignment="1"/>
    <xf numFmtId="0" fontId="0" fillId="0" borderId="0" xfId="0" applyAlignment="1">
      <alignment vertical="center"/>
    </xf>
    <xf numFmtId="0" fontId="314" fillId="0" borderId="0" xfId="0" applyFont="1" applyAlignment="1">
      <alignment vertical="center" wrapText="1"/>
    </xf>
    <xf numFmtId="0" fontId="315" fillId="0" borderId="0" xfId="0" applyFont="1" applyAlignment="1">
      <alignment vertical="center" wrapText="1"/>
    </xf>
    <xf numFmtId="0" fontId="293" fillId="0" borderId="0" xfId="0" applyFont="1" applyFill="1" applyBorder="1" applyAlignment="1">
      <alignment horizontal="center"/>
    </xf>
    <xf numFmtId="170" fontId="292" fillId="0" borderId="0" xfId="0" applyNumberFormat="1" applyFont="1" applyFill="1" applyBorder="1"/>
    <xf numFmtId="349" fontId="126" fillId="0" borderId="0" xfId="6469" applyNumberFormat="1" applyFont="1"/>
    <xf numFmtId="5" fontId="316" fillId="0" borderId="0" xfId="0" applyNumberFormat="1" applyFont="1" applyFill="1" applyBorder="1" applyAlignment="1">
      <alignment horizontal="center"/>
    </xf>
    <xf numFmtId="5" fontId="309" fillId="0" borderId="0" xfId="0" applyNumberFormat="1" applyFont="1"/>
    <xf numFmtId="0" fontId="293" fillId="0" borderId="81" xfId="0" applyFont="1" applyBorder="1"/>
    <xf numFmtId="44" fontId="309" fillId="0" borderId="0" xfId="6724" applyFont="1" applyAlignment="1">
      <alignment horizontal="left"/>
    </xf>
    <xf numFmtId="0" fontId="292" fillId="0" borderId="81" xfId="0" quotePrefix="1" applyFont="1" applyFill="1" applyBorder="1"/>
    <xf numFmtId="0" fontId="100" fillId="0" borderId="81" xfId="0" quotePrefix="1" applyFont="1" applyFill="1" applyBorder="1" applyAlignment="1">
      <alignment horizontal="left" indent="1"/>
    </xf>
    <xf numFmtId="0" fontId="305" fillId="0" borderId="81" xfId="0" quotePrefix="1" applyFont="1" applyFill="1" applyBorder="1" applyAlignment="1">
      <alignment horizontal="left" indent="1"/>
    </xf>
    <xf numFmtId="0" fontId="293" fillId="0" borderId="64" xfId="0" applyFont="1" applyFill="1" applyBorder="1" applyAlignment="1">
      <alignment horizontal="left" indent="1"/>
    </xf>
    <xf numFmtId="0" fontId="292" fillId="0" borderId="81" xfId="0" quotePrefix="1" applyFont="1" applyFill="1" applyBorder="1" applyAlignment="1">
      <alignment horizontal="left"/>
    </xf>
    <xf numFmtId="0" fontId="305" fillId="0" borderId="81" xfId="0" quotePrefix="1" applyFont="1" applyFill="1" applyBorder="1"/>
    <xf numFmtId="0" fontId="292" fillId="0" borderId="81" xfId="0" quotePrefix="1" applyFont="1" applyFill="1" applyBorder="1" applyAlignment="1">
      <alignment horizontal="left" indent="1"/>
    </xf>
    <xf numFmtId="0" fontId="126" fillId="0" borderId="81" xfId="0" applyFont="1" applyBorder="1" applyAlignment="1">
      <alignment horizontal="left" wrapText="1" indent="4"/>
    </xf>
    <xf numFmtId="0" fontId="293" fillId="0" borderId="64" xfId="0" applyFont="1" applyFill="1" applyBorder="1" applyAlignment="1">
      <alignment horizontal="left"/>
    </xf>
    <xf numFmtId="0" fontId="293" fillId="0" borderId="64" xfId="0" applyFont="1" applyBorder="1"/>
    <xf numFmtId="0" fontId="126" fillId="0" borderId="0" xfId="0" applyFont="1" applyFill="1" applyAlignment="1">
      <alignment horizontal="left" indent="4"/>
    </xf>
    <xf numFmtId="0" fontId="126" fillId="0" borderId="0" xfId="0" applyFont="1" applyFill="1" applyAlignment="1">
      <alignment horizontal="left" wrapText="1" indent="4"/>
    </xf>
    <xf numFmtId="0" fontId="126" fillId="0" borderId="70" xfId="0" applyFont="1" applyFill="1" applyBorder="1" applyAlignment="1">
      <alignment horizontal="left" wrapText="1" indent="4"/>
    </xf>
    <xf numFmtId="0" fontId="24" fillId="0" borderId="0" xfId="0" applyFont="1" applyFill="1"/>
    <xf numFmtId="0" fontId="295" fillId="0" borderId="0" xfId="0" applyFont="1" applyFill="1" applyBorder="1"/>
    <xf numFmtId="0" fontId="126" fillId="0" borderId="0" xfId="0" applyFont="1" applyFill="1" applyAlignment="1">
      <alignment horizontal="left" indent="2"/>
    </xf>
    <xf numFmtId="0" fontId="126" fillId="0" borderId="0" xfId="0" applyFont="1" applyFill="1" applyAlignment="1"/>
    <xf numFmtId="5" fontId="316" fillId="0" borderId="0" xfId="0" applyNumberFormat="1" applyFont="1" applyFill="1" applyAlignment="1">
      <alignment horizontal="center"/>
    </xf>
    <xf numFmtId="0" fontId="126" fillId="0" borderId="0" xfId="0" applyFont="1" applyFill="1" applyAlignment="1">
      <alignment horizontal="left"/>
    </xf>
    <xf numFmtId="165" fontId="126" fillId="0" borderId="0" xfId="1" applyNumberFormat="1" applyFont="1"/>
    <xf numFmtId="165" fontId="126" fillId="0" borderId="0" xfId="1" applyNumberFormat="1" applyFont="1" applyBorder="1"/>
    <xf numFmtId="0" fontId="293" fillId="0" borderId="0" xfId="0" applyFont="1" applyFill="1" applyBorder="1" applyAlignment="1">
      <alignment horizontal="center"/>
    </xf>
    <xf numFmtId="0" fontId="126" fillId="0" borderId="0" xfId="0" applyFont="1" applyFill="1" applyBorder="1" applyAlignment="1">
      <alignment horizontal="left"/>
    </xf>
    <xf numFmtId="0" fontId="306" fillId="0" borderId="0" xfId="0" applyFont="1" applyFill="1" applyBorder="1"/>
    <xf numFmtId="14" fontId="299" fillId="0" borderId="0" xfId="0" applyNumberFormat="1" applyFont="1" applyFill="1"/>
    <xf numFmtId="37" fontId="296" fillId="0" borderId="0" xfId="0" applyNumberFormat="1" applyFont="1" applyFill="1" applyBorder="1"/>
    <xf numFmtId="7" fontId="126" fillId="0" borderId="0" xfId="0" applyNumberFormat="1" applyFont="1"/>
    <xf numFmtId="0" fontId="293"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000099"/>
      <color rgb="FF0000CC"/>
      <color rgb="FFFFFF66"/>
      <color rgb="FF0000FF"/>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71438</xdr:rowOff>
    </xdr:from>
    <xdr:to>
      <xdr:col>13</xdr:col>
      <xdr:colOff>547687</xdr:colOff>
      <xdr:row>18</xdr:row>
      <xdr:rowOff>86645</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166687" y="71438"/>
          <a:ext cx="8536781" cy="3479926"/>
        </a:xfrm>
        <a:prstGeom prst="rect">
          <a:avLst/>
        </a:prstGeom>
      </xdr:spPr>
      <xdr:txBody>
        <a:bodyPr vert="horz" wrap="square" lIns="0" tIns="6088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and Margin, Adjusted Operating (Loss) Income,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(Loss) Income, Adjusted EBITDA, Adjusted Cost of Revenue,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(Loss) Income,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188119</xdr:colOff>
      <xdr:row>0</xdr:row>
      <xdr:rowOff>180975</xdr:rowOff>
    </xdr:from>
    <xdr:to>
      <xdr:col>13</xdr:col>
      <xdr:colOff>226218</xdr:colOff>
      <xdr:row>34</xdr:row>
      <xdr:rowOff>47626</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88119" y="180975"/>
          <a:ext cx="8115299" cy="6048376"/>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 this Quarterly Report on Form 10-Q, including Adjusted Gross Profit, Adjusted Operating (Loss) Income,  Adjusted Net (Loss) Income from continuing operations  ("Adjusted Net (Loss) Income"),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as operating (loss) income adjusted for selling, general and administrative expenses, the cost of revenue portion of depreciation and amortization, restructuring and other costs, amortization of upfront incentive consideration, and stock-based compensation included in cost of revenue.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(Loss) Income  as operating (loss) income adjusted for equity method (loss) income , acquisition-related amortization, restructuring and other costs, acquisition-related costs, litigation costs, net, and stock-based compensation.</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as net (loss) income attributable to common stockholders adjusted for loss (income) from discontinued operations,  net of tax, net income attributable to noncontrolling interests, acquisition-related amortization, loss on extinguishment of debt, other, net, restructuring and other costs, acquisition-related costs, litigation costs, net, stock-based compensation, and the tax impact of adjustments.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(Loss) Income  adjusted for depreciation and amortization of property and equipment, amortization of capitalized implementation costs, amortization of upfront incentive consideration, interest expense, net, and the remaining provision for income taxes.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from continuing operations per share as Adjusted Net (Loss) Income divided by diluted weighted-average common shares outstanding.</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also believe that Adjusted Gross Profit, Adjusted Operating (Loss) Income, Adjusted Net (Loss)  Income and Adjusted EBITDA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Gross Profit, Adjusted Operating (Loss) Income, Adjusted Net (Loss) Income, Adjusted EBITDA,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Gross Profit and Adjusted EBITDA do not reflect cash requirements for such replacements;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Operating (Loss) Income, Adjusted Net (Loss) Income and Adjusted EBITDA  do not reflect changes in, or cash requirements for, our working capital needs;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Gross Profit, Adjusted Operating (Loss) Income, Adjusted Net (Loss)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or</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Adjusted EBITDA 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 and Sabre Seyahat Dagitim Sistemleri A.S. of 40% for all periods presented, (ii) Sabre Travel Network Lanka (Pte) Ltd of 40% beginning in July 2015, and (iii)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Airline Solutions' customer based on our analysis of the recoverability of such amounts.</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 Also includes amortization of the excess basis in our underlying equity interest in the net assets of Sabre Asia Pacific Pte Ltd. ("SAPPL") prior to its acquisition on July 1, 2015.</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lgn="l" defTabSz="457200" rtl="0" eaLnBrk="1" latinLnBrk="0" hangingPunct="1">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a:t>
          </a:r>
          <a:r>
            <a:rPr lang="en-US" sz="900" kern="1200">
              <a:solidFill>
                <a:sysClr val="windowText" lastClr="000000"/>
              </a:solidFill>
              <a:latin typeface="Arial" panose="020B0604020202020204" pitchFamily="34" charset="0"/>
              <a:ea typeface="+mn-ea"/>
              <a:cs typeface="Arial" panose="020B0604020202020204" pitchFamily="34" charset="0"/>
            </a:rPr>
            <a:t>Travel Network business at times provides upfront incentive consideration to travel agency subscribers at the inception or modification of a service contract, which are capitalized and amortized to cost of revenue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Other,</a:t>
          </a:r>
          <a:r>
            <a:rPr lang="en-US" sz="900" kern="1200" baseline="0">
              <a:solidFill>
                <a:sysClr val="windowText" lastClr="000000"/>
              </a:solidFill>
              <a:latin typeface="Arial" panose="020B0604020202020204" pitchFamily="34" charset="0"/>
              <a:ea typeface="+mn-ea"/>
              <a:cs typeface="Arial" panose="020B0604020202020204" pitchFamily="34" charset="0"/>
            </a:rPr>
            <a:t> net includes a $46 million charge related to termination payments incurred in the first quarter of 2020, </a:t>
          </a:r>
          <a:r>
            <a:rPr lang="en-US" sz="900" kern="1200">
              <a:solidFill>
                <a:sysClr val="windowText" lastClr="000000"/>
              </a:solidFill>
              <a:latin typeface="Arial" panose="020B0604020202020204" pitchFamily="34" charset="0"/>
              <a:ea typeface="+mn-ea"/>
              <a:cs typeface="Arial" panose="020B0604020202020204" pitchFamily="34" charset="0"/>
            </a:rPr>
            <a:t>in</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connection</a:t>
          </a:r>
          <a:r>
            <a:rPr lang="en-US" sz="900" kern="1200" baseline="0">
              <a:solidFill>
                <a:sysClr val="windowText" lastClr="000000"/>
              </a:solidFill>
              <a:latin typeface="Arial" panose="020B0604020202020204" pitchFamily="34" charset="0"/>
              <a:ea typeface="+mn-ea"/>
              <a:cs typeface="Arial" panose="020B0604020202020204" pitchFamily="34" charset="0"/>
            </a:rPr>
            <a:t> with our proposed acquisition of Farelogix, as</a:t>
          </a:r>
          <a:r>
            <a:rPr lang="en-US" sz="900" kern="1200">
              <a:solidFill>
                <a:sysClr val="windowText" lastClr="000000"/>
              </a:solidFill>
              <a:latin typeface="Arial" panose="020B0604020202020204" pitchFamily="34" charset="0"/>
              <a:ea typeface="+mn-ea"/>
              <a:cs typeface="Arial" panose="020B0604020202020204" pitchFamily="34" charset="0"/>
            </a:rPr>
            <a:t> well as foreign exchange gains and losses related to the remeasurement of foreign currency denominated balances included in our consolidated balance sheets into the relevant functional currency.</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In 2019, Other, net, primarily, includes foreign exchange gains and losses related to the remeasurement of foreign currency denominated balances included in our consolidated balance sheets into the relevant functional currency. In 2018, we recorded an expense of $5 million related to our liability under the Tax Receivable Agreement ("TRA") and an offsetting gain of $8 million on the sale of an investment. In 2017, we recognized a benefit of $60 million due to a reduction to our liability under the TRA primarily due to a provisional adjustment resulting from the enactment of Tax Cuts and Jobs Act ("TCJA") which reduced the U.S. corporate income tax rate, offset by a loss of $15 million related to debt modification costs associated with a debt refinancing. In 2016, we recognized a gain of $15 million from the sale of our available-for-sale marketable securities, and $6 million gain associated with the receipt of an earn-out payment related to the sale of a business in 2013. In 2015, we recognized a gain of $78 million associated with the remeasurement of our previously-held 35% investment in SAPPL to its fair value and a gain of $12 million related to the settlement of pre-existing agreements between us and SAPPL. In addition, all periods presented include foreign exchange gains and losses related to the remeasurement of foreign currency denominated balances included in our consolidated balance sheets into the relevant functional currency.</a:t>
          </a: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a:t>
          </a:r>
          <a:r>
            <a:rPr lang="en-US" sz="900" kern="1200" baseline="0">
              <a:solidFill>
                <a:sysClr val="windowText" lastClr="000000"/>
              </a:solidFill>
              <a:latin typeface="Arial" panose="020B0604020202020204" pitchFamily="34" charset="0"/>
              <a:ea typeface="+mn-ea"/>
              <a:cs typeface="Arial" panose="020B0604020202020204" pitchFamily="34" charset="0"/>
            </a:rPr>
            <a:t> implemented which resulted in severance benefits related to employee terminations, integration and facility opening or closing costs and other business reorganization costs. </a:t>
          </a:r>
          <a:r>
            <a:rPr lang="en-US" sz="900" kern="1200">
              <a:solidFill>
                <a:sysClr val="windowText" lastClr="000000"/>
              </a:solidFill>
              <a:latin typeface="Arial" panose="020B0604020202020204" pitchFamily="34" charset="0"/>
              <a:ea typeface="+mn-ea"/>
              <a:cs typeface="Arial" panose="020B0604020202020204" pitchFamily="34" charset="0"/>
            </a:rPr>
            <a:t>In 2020, we recorded a $73 million charge associated with business</a:t>
          </a:r>
          <a:r>
            <a:rPr lang="en-US" sz="900" kern="1200" baseline="0">
              <a:solidFill>
                <a:sysClr val="windowText" lastClr="000000"/>
              </a:solidFill>
              <a:latin typeface="Arial" panose="020B0604020202020204" pitchFamily="34" charset="0"/>
              <a:ea typeface="+mn-ea"/>
              <a:cs typeface="Arial" panose="020B0604020202020204" pitchFamily="34" charset="0"/>
            </a:rPr>
            <a:t> restructuring and associated changes, including a strategic realignment of our airline and agency-focused businesses, as well as other measures to support the new organizational structure and to respond to the impacts of the COVID-19 pandemic on our business and cost structure</a:t>
          </a:r>
          <a:r>
            <a:rPr lang="en-US" sz="900" kern="1200">
              <a:solidFill>
                <a:sysClr val="windowText" lastClr="000000"/>
              </a:solidFill>
              <a:latin typeface="Arial" panose="020B0604020202020204" pitchFamily="34" charset="0"/>
              <a:ea typeface="+mn-ea"/>
              <a:cs typeface="Arial" panose="020B0604020202020204" pitchFamily="34" charset="0"/>
            </a:rPr>
            <a:t>.</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as well as costs related to the acquisition of Radixx in 2019. In 2016, acquisition-related costs relate to the acquisition of the Trust Group and Airpas Aviation. In 2015, acquisition-related costs relate to the acquisition of Abacus and the Trust Group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2019, we recorded the reversal of our previously accrued loss related to the US Airways legal mater for $32 million. In 2018, we recorded non-income tax expense of $4 million for tax, penalties and interest associated with certain non-income tax claims for historical periods regarding permanent establishment in a foreign jurisdiction. In 2017, we recorded a $43 million reimbursement, net of accrued legal and related expenses, from a settlement with our insurance carriers with respect to the American Airlines litigation. In 2016, we recorded an accrual of $32 million </a:t>
          </a:r>
          <a:r>
            <a:rPr lang="en-US" sz="900" kern="1200">
              <a:solidFill>
                <a:sysClr val="windowText" lastClr="000000"/>
              </a:solidFill>
              <a:latin typeface="Arial" panose="020B0604020202020204" pitchFamily="34" charset="0"/>
              <a:ea typeface="+mn-ea"/>
              <a:cs typeface="Arial" panose="020B0604020202020204" pitchFamily="34" charset="0"/>
            </a:rPr>
            <a:t>representing the trebling of the jury award plus our estimate of attorneys’ fees, expenses and costs in the US Airways litigation.</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a:t>
          </a:r>
          <a:r>
            <a:rPr lang="en-US" sz="900" kern="1200" baseline="0">
              <a:solidFill>
                <a:sysClr val="windowText" lastClr="000000"/>
              </a:solidFill>
              <a:latin typeface="Arial" panose="020B0604020202020204" pitchFamily="34" charset="0"/>
              <a:ea typeface="+mn-ea"/>
              <a:cs typeface="Arial" panose="020B0604020202020204" pitchFamily="34" charset="0"/>
            </a:rPr>
            <a:t> valuation allowance assessments and other items</a:t>
          </a:r>
          <a:r>
            <a:rPr lang="en-US" sz="900" kern="1200">
              <a:solidFill>
                <a:sysClr val="windowText" lastClr="000000"/>
              </a:solidFill>
              <a:latin typeface="Arial" panose="020B0604020202020204" pitchFamily="34" charset="0"/>
              <a:ea typeface="+mn-ea"/>
              <a:cs typeface="Arial" panose="020B0604020202020204" pitchFamily="34" charset="0"/>
            </a:rPr>
            <a:t>. In 2018, the tax impact on net income adjustments includes a benefit of $27 million related to the provisional impact for deferred taxes and foreign tax effects recorded for the enactment of the TCJA in 2017. In 2017, the tax impact on net income adjustments includes a provisional impact of $47 million recognized in the fourth quarter of 2017 as a result of the enactment of the TCJA in December 2017.</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ysClr val="windowText" lastClr="000000"/>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a:t>
          </a:r>
          <a:r>
            <a:rPr lang="en-US" sz="900" kern="1200">
              <a:solidFill>
                <a:schemeClr val="tx1"/>
              </a:solidFill>
              <a:latin typeface="Arial" panose="020B0604020202020204" pitchFamily="34" charset="0"/>
              <a:ea typeface="+mn-ea"/>
              <a:cs typeface="Arial" panose="020B0604020202020204" pitchFamily="34" charset="0"/>
            </a:rPr>
            <a:t>this updated standard.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 val="Sec"/>
      <sheetName val="Background"/>
      <sheetName val="Calculations"/>
      <sheetName val="HC Facilities"/>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 val="Federal Input Sheet"/>
      <sheetName val="4AIG client entity-DublinPortia"/>
      <sheetName val="ic"/>
      <sheetName val="Defined names"/>
      <sheetName val="Core Allocation"/>
      <sheetName val="Assumptions"/>
      <sheetName val="HSA"/>
      <sheetName val="Options"/>
      <sheetName val="Dalton"/>
      <sheetName val="Sheet2"/>
      <sheetName val="Earnings Model"/>
      <sheetName val="Currency"/>
      <sheetName val="Sensitivity Driver"/>
      <sheetName val="Loan Data"/>
      <sheetName val="Loan Data (2)"/>
      <sheetName val="shtLookup"/>
      <sheetName val="Tax basis"/>
      <sheetName val="P-1old"/>
      <sheetName val="Tax Est. Alloc. (YR END)"/>
      <sheetName val="Model (2)"/>
      <sheetName val="430"/>
      <sheetName val="RISHOLD"/>
      <sheetName val="Database"/>
      <sheetName val="Inputs"/>
      <sheetName val="ALLOCATION SUMMARY"/>
      <sheetName val="Master List"/>
      <sheetName val="financial template"/>
      <sheetName val="FY01 BUDGET"/>
      <sheetName val="IncStat_retrieve2"/>
      <sheetName val="DCF"/>
      <sheetName val="Macro"/>
      <sheetName val="RORS"/>
      <sheetName val="CC att"/>
      <sheetName val="Fund Trend"/>
      <sheetName val="PREPAIDS"/>
      <sheetName val="Chile Exhibit A"/>
      <sheetName val="Drivers"/>
      <sheetName val="Summary"/>
      <sheetName val="d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 val="SUBS"/>
      <sheetName val="Q4 2004 Stub"/>
      <sheetName val="Q1 - Q3 05 Paid"/>
      <sheetName val="Sheet1"/>
      <sheetName val="Creating Region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Consolidated"/>
      <sheetName val="Table"/>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1601_Detail_information"/>
      <sheetName val="Salary_Rate_Reference"/>
      <sheetName val="Lookups &amp; Descriptions"/>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Lookup"/>
      <sheetName val="Inputs"/>
      <sheetName val="GL Account Master"/>
      <sheetName val="Master Data"/>
      <sheetName val="Lookups"/>
      <sheetName val="Workpaper Index"/>
      <sheetName val="Companies"/>
      <sheetName val="Model"/>
      <sheetName val="Core Allocation"/>
      <sheetName val="Pickwick Report"/>
      <sheetName val="Transaction Inputs"/>
      <sheetName val="SEC_855_CALC"/>
      <sheetName val="General Inputs"/>
      <sheetName val="BS allocation - December"/>
      <sheetName val="Marge"/>
      <sheetName val="AccDil"/>
      <sheetName val="SUM"/>
      <sheetName val="Cash"/>
      <sheetName val="Footnotes"/>
      <sheetName val="shtLookup"/>
      <sheetName val="MFG Capital"/>
      <sheetName val="Deltek-Upload"/>
      <sheetName val="E-YTD"/>
      <sheetName val="assumptions"/>
      <sheetName val="2005"/>
      <sheetName val="A4.3d- 6mth ave"/>
      <sheetName val="LONG PUTS"/>
      <sheetName val="Dalton"/>
      <sheetName val="Bloomberg Comp"/>
      <sheetName val="Share Price Data"/>
      <sheetName val="DIVPEP II - US$"/>
      <sheetName val="Q1 2013 Admin Fee"/>
      <sheetName val="Sheet1"/>
      <sheetName val="Control"/>
      <sheetName val="Base Info"/>
      <sheetName val="Financing"/>
      <sheetName val="Summary"/>
      <sheetName val="Fund II - Add-on Piedmont Call"/>
      <sheetName val="P-1"/>
      <sheetName val="Codes"/>
      <sheetName val="HQ, FM and Mobilisation Costs"/>
      <sheetName val="STEPS Payable"/>
      <sheetName val="STEPS Receivable"/>
      <sheetName val="Treasury Transactions"/>
      <sheetName val="JPM Fund List"/>
      <sheetName val="ALL FORMS"/>
      <sheetName val="Drop down options"/>
      <sheetName val="Pass Query"/>
      <sheetName val="TaxonomyManagerReport"/>
      <sheetName val="Status list"/>
      <sheetName val="K-1 Status 5.5.16 for LOOKUP"/>
      <sheetName val="price"/>
      <sheetName val="K1DB"/>
      <sheetName val="Menu"/>
      <sheetName val="Description Bank"/>
      <sheetName val=""/>
      <sheetName val="ACQ397SM"/>
      <sheetName val="Memo's"/>
      <sheetName val="PR Volume Mac"/>
      <sheetName val="Caricom Local Volume Mac"/>
      <sheetName val="314 A"/>
      <sheetName val="Database"/>
      <sheetName val="Tableau Doc"/>
      <sheetName val="Notionnel-juridique"/>
      <sheetName val="A1 - Income Statement"/>
      <sheetName val="ww-1 capital allocation"/>
      <sheetName val="Contact List"/>
      <sheetName val="A.6 Line 16 Foreign Transac."/>
      <sheetName val="Base_Info"/>
      <sheetName val="Settings"/>
      <sheetName val="T2 - ETR-NOT USED"/>
      <sheetName val="Controls"/>
      <sheetName val="CA Lab Equp"/>
      <sheetName val="Sheet1 (2)"/>
      <sheetName val="E. Form 1118 AMT General 16"/>
      <sheetName val="tstrip"/>
      <sheetName val="MODEL4"/>
      <sheetName val="00000"/>
    </sheetNames>
    <sheetDataSet>
      <sheetData sheetId="0" refreshError="1">
        <row r="12">
          <cell r="B12">
            <v>0.49</v>
          </cell>
        </row>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ow r="98">
          <cell r="H98">
            <v>797321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persons/person.xml><?xml version="1.0" encoding="utf-8"?>
<personList xmlns="http://schemas.microsoft.com/office/spreadsheetml/2018/threadedcomments" xmlns:x="http://schemas.openxmlformats.org/spreadsheetml/2006/main">
  <person displayName="Francisco, Makenzie" id="{96337A9A-E5CC-4DCD-A7B6-6CD4ADFD0439}" userId="S::Makenzie.Francisco@sabre.com::4883f3b6-01da-4310-ab45-2e3c7a9a68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 dT="2020-05-05T17:32:39.86" personId="{96337A9A-E5CC-4DCD-A7B6-6CD4ADFD0439}" id="{3EFA9738-FD7C-4DB1-BA2E-5AD3690CB488}">
    <text>Tax impact on adjustments(10)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24"/>
  <sheetViews>
    <sheetView showGridLines="0" tabSelected="1" zoomScale="80" zoomScaleNormal="80" workbookViewId="0"/>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4" spans="1:2">
      <c r="A24" s="31" t="s">
        <v>47</v>
      </c>
      <c r="B24" s="200">
        <f>'Non-GAAP Financial Measures'!B57</f>
        <v>44050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57"/>
  <sheetViews>
    <sheetView showGridLines="0" zoomScale="80" zoomScaleNormal="80" workbookViewId="0"/>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23" t="s">
        <v>200</v>
      </c>
    </row>
    <row r="32" spans="15:15" ht="15">
      <c r="O32" s="341"/>
    </row>
    <row r="34" spans="1:15" ht="15">
      <c r="O34" s="341"/>
    </row>
    <row r="47" spans="1:15" ht="15">
      <c r="O47" s="341"/>
    </row>
    <row r="48" spans="1:15">
      <c r="A48" s="31"/>
      <c r="B48" s="200"/>
    </row>
    <row r="56" spans="1:2" ht="37.15" customHeight="1"/>
    <row r="57" spans="1:2">
      <c r="A57" s="31" t="s">
        <v>47</v>
      </c>
      <c r="B57" s="200">
        <v>44050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rgb="FF92D050"/>
    <pageSetUpPr fitToPage="1"/>
  </sheetPr>
  <dimension ref="B1:AF66"/>
  <sheetViews>
    <sheetView showGridLines="0" zoomScale="80" zoomScaleNormal="80" zoomScaleSheetLayoutView="100"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1.85546875" style="3" bestFit="1" customWidth="1"/>
    <col min="3" max="3" width="10.5703125" style="3" bestFit="1" customWidth="1"/>
    <col min="4" max="4" width="13.28515625" style="33" hidden="1" customWidth="1" outlineLevel="1"/>
    <col min="5" max="6" width="10.7109375" style="33" hidden="1" customWidth="1" outlineLevel="1"/>
    <col min="7" max="7" width="10.7109375" style="3" hidden="1" customWidth="1" outlineLevel="1"/>
    <col min="8" max="8" width="10.7109375" style="33" customWidth="1" collapsed="1"/>
    <col min="9" max="10" width="10.7109375" style="33" hidden="1" customWidth="1" outlineLevel="1"/>
    <col min="11" max="12" width="9.140625" style="3" hidden="1" customWidth="1" outlineLevel="1"/>
    <col min="13" max="13" width="11.85546875" style="33" customWidth="1" collapsed="1"/>
    <col min="14" max="17" width="10.7109375" style="33" hidden="1" customWidth="1" outlineLevel="1"/>
    <col min="18" max="18" width="11.5703125" style="33" customWidth="1" collapsed="1"/>
    <col min="19" max="22" width="10.7109375" style="33" hidden="1" customWidth="1" outlineLevel="1"/>
    <col min="23" max="23" width="11.5703125" style="33" customWidth="1" collapsed="1"/>
    <col min="24" max="27" width="12.5703125" style="33" hidden="1" customWidth="1" outlineLevel="1"/>
    <col min="28" max="28" width="11.5703125" style="33" customWidth="1" collapsed="1"/>
    <col min="29" max="30" width="12.5703125" style="33" customWidth="1"/>
    <col min="31" max="31" width="16.85546875" style="3" bestFit="1" customWidth="1"/>
    <col min="32" max="16384" width="9.140625" style="3"/>
  </cols>
  <sheetData>
    <row r="1" spans="2:32" ht="15">
      <c r="G1" s="61"/>
      <c r="H1" s="32"/>
      <c r="M1" s="32"/>
      <c r="R1" s="32"/>
      <c r="W1" s="32"/>
      <c r="AB1" s="32"/>
    </row>
    <row r="2" spans="2:32" ht="26.25">
      <c r="B2" s="89" t="s">
        <v>34</v>
      </c>
      <c r="C2" s="242"/>
      <c r="G2" s="61"/>
      <c r="H2" s="32"/>
      <c r="M2" s="32"/>
      <c r="R2" s="32"/>
      <c r="W2" s="32"/>
      <c r="AB2" s="32"/>
    </row>
    <row r="3" spans="2:32" ht="15">
      <c r="B3" s="6" t="s">
        <v>18</v>
      </c>
      <c r="C3" s="350"/>
      <c r="G3" s="61"/>
      <c r="H3" s="32"/>
      <c r="M3" s="32"/>
      <c r="R3" s="32"/>
      <c r="W3" s="32"/>
      <c r="AB3" s="32"/>
    </row>
    <row r="4" spans="2:32" ht="15">
      <c r="B4" s="62"/>
      <c r="C4" s="349"/>
      <c r="D4" s="35" t="s">
        <v>55</v>
      </c>
      <c r="E4" s="35" t="s">
        <v>59</v>
      </c>
      <c r="F4" s="35" t="s">
        <v>61</v>
      </c>
      <c r="G4" s="35" t="s">
        <v>63</v>
      </c>
      <c r="H4" s="34" t="s">
        <v>64</v>
      </c>
      <c r="I4" s="35" t="s">
        <v>68</v>
      </c>
      <c r="J4" s="35" t="s">
        <v>70</v>
      </c>
      <c r="K4" s="35" t="s">
        <v>89</v>
      </c>
      <c r="L4" s="35" t="s">
        <v>93</v>
      </c>
      <c r="M4" s="34" t="s">
        <v>94</v>
      </c>
      <c r="N4" s="35" t="s">
        <v>100</v>
      </c>
      <c r="O4" s="35" t="s">
        <v>101</v>
      </c>
      <c r="P4" s="35" t="s">
        <v>119</v>
      </c>
      <c r="Q4" s="35" t="s">
        <v>120</v>
      </c>
      <c r="R4" s="34" t="s">
        <v>129</v>
      </c>
      <c r="S4" s="35" t="s">
        <v>132</v>
      </c>
      <c r="T4" s="35" t="s">
        <v>155</v>
      </c>
      <c r="U4" s="35" t="s">
        <v>158</v>
      </c>
      <c r="V4" s="35" t="s">
        <v>161</v>
      </c>
      <c r="W4" s="34" t="s">
        <v>166</v>
      </c>
      <c r="X4" s="35" t="s">
        <v>172</v>
      </c>
      <c r="Y4" s="35" t="s">
        <v>178</v>
      </c>
      <c r="Z4" s="35" t="s">
        <v>180</v>
      </c>
      <c r="AA4" s="35" t="s">
        <v>183</v>
      </c>
      <c r="AB4" s="34" t="s">
        <v>189</v>
      </c>
      <c r="AC4" s="35" t="s">
        <v>191</v>
      </c>
      <c r="AD4" s="35" t="s">
        <v>207</v>
      </c>
    </row>
    <row r="5" spans="2:32" ht="15.75">
      <c r="B5" s="63" t="s">
        <v>52</v>
      </c>
      <c r="C5" s="63"/>
      <c r="D5" s="65"/>
      <c r="E5" s="65"/>
      <c r="F5" s="65"/>
      <c r="G5" s="65"/>
      <c r="H5" s="64"/>
      <c r="I5" s="65"/>
      <c r="J5" s="65"/>
      <c r="M5" s="64"/>
      <c r="N5" s="65"/>
      <c r="O5" s="65"/>
      <c r="P5" s="65"/>
      <c r="Q5" s="65"/>
      <c r="R5" s="64"/>
      <c r="S5" s="65"/>
      <c r="T5" s="65"/>
      <c r="U5" s="65"/>
      <c r="V5" s="65"/>
      <c r="W5" s="64"/>
      <c r="X5" s="65"/>
      <c r="Y5" s="65"/>
      <c r="Z5" s="65"/>
      <c r="AA5" s="65"/>
      <c r="AB5" s="64"/>
      <c r="AC5" s="65"/>
      <c r="AD5" s="65"/>
    </row>
    <row r="6" spans="2:32">
      <c r="B6" s="33" t="s">
        <v>6</v>
      </c>
      <c r="C6" s="33"/>
      <c r="D6" s="67">
        <f>'Consolidated P&amp;L'!D6</f>
        <v>507.93</v>
      </c>
      <c r="E6" s="67">
        <f>'Consolidated P&amp;L'!E6</f>
        <v>494.51499999999999</v>
      </c>
      <c r="F6" s="67">
        <f>'Consolidated P&amp;L'!F6</f>
        <v>569.18999999999994</v>
      </c>
      <c r="G6" s="67">
        <f>'Consolidated P&amp;L'!G6</f>
        <v>531.15699999999993</v>
      </c>
      <c r="H6" s="66">
        <f>'Consolidated P&amp;L'!H6</f>
        <v>2102.7919999999995</v>
      </c>
      <c r="I6" s="67">
        <f>'Consolidated P&amp;L'!I6</f>
        <v>625.476</v>
      </c>
      <c r="J6" s="67">
        <f>'Consolidated P&amp;L'!J6</f>
        <v>597.91</v>
      </c>
      <c r="K6" s="67">
        <f>'Consolidated P&amp;L'!K6</f>
        <v>582.36410000000001</v>
      </c>
      <c r="L6" s="67">
        <f>'Consolidated P&amp;L'!L6</f>
        <v>569.09900000000005</v>
      </c>
      <c r="M6" s="66">
        <f>'Consolidated P&amp;L'!M6</f>
        <v>2374.8490999999999</v>
      </c>
      <c r="N6" s="67">
        <f>'Consolidated P&amp;L'!N6</f>
        <v>663.47699999999998</v>
      </c>
      <c r="O6" s="67">
        <f>'Consolidated P&amp;L'!O6</f>
        <v>635.61500000000001</v>
      </c>
      <c r="P6" s="67">
        <f>'Consolidated P&amp;L'!P6</f>
        <v>632.34899999999993</v>
      </c>
      <c r="Q6" s="67">
        <f>'Consolidated P&amp;L'!Q6</f>
        <v>619.029</v>
      </c>
      <c r="R6" s="66">
        <f>'Consolidated P&amp;L'!R6</f>
        <v>2550.4700000000003</v>
      </c>
      <c r="S6" s="67">
        <f>'Consolidated P&amp;L'!S6</f>
        <v>721.13599999999997</v>
      </c>
      <c r="T6" s="67">
        <f>'Consolidated P&amp;L'!T6</f>
        <v>719.68499999999995</v>
      </c>
      <c r="U6" s="67">
        <f>'Consolidated P&amp;L'!U6</f>
        <v>700.19600000000003</v>
      </c>
      <c r="V6" s="67">
        <f>'Consolidated P&amp;L'!V6</f>
        <v>665.17623461000028</v>
      </c>
      <c r="W6" s="66">
        <f>'Consolidated P&amp;L'!W6</f>
        <v>2806.1932346100002</v>
      </c>
      <c r="X6" s="67">
        <f>'Consolidated P&amp;L'!X6</f>
        <v>773.96799999999996</v>
      </c>
      <c r="Y6" s="67">
        <f>'Consolidated P&amp;L'!Y6</f>
        <v>724.63200000000006</v>
      </c>
      <c r="Z6" s="67">
        <f>'Consolidated P&amp;L'!Z6</f>
        <v>711.00300000000004</v>
      </c>
      <c r="AA6" s="67">
        <f>'Consolidated P&amp;L'!AA6</f>
        <v>673.05899999999997</v>
      </c>
      <c r="AB6" s="66">
        <f>'Consolidated P&amp;L'!AB6</f>
        <v>2882.6620000000003</v>
      </c>
      <c r="AC6" s="67">
        <f>'Consolidated P&amp;L'!AC6</f>
        <v>427.70300000000003</v>
      </c>
      <c r="AD6" s="67">
        <f>'Consolidated P&amp;L'!AD6</f>
        <v>-33.262</v>
      </c>
      <c r="AE6" s="346"/>
      <c r="AF6" s="348"/>
    </row>
    <row r="7" spans="2:32">
      <c r="B7" s="233" t="s">
        <v>109</v>
      </c>
      <c r="C7" s="233"/>
      <c r="D7" s="67">
        <f>'Consolidated P&amp;L'!D7</f>
        <v>166.96</v>
      </c>
      <c r="E7" s="67">
        <f>'Consolidated P&amp;L'!E7</f>
        <v>176.10499999999999</v>
      </c>
      <c r="F7" s="67">
        <f>'Consolidated P&amp;L'!F7</f>
        <v>177.62299999999999</v>
      </c>
      <c r="G7" s="67">
        <f>'Consolidated P&amp;L'!G7</f>
        <v>192.22</v>
      </c>
      <c r="H7" s="66">
        <f>'Consolidated P&amp;L'!H7</f>
        <v>712.90800000000002</v>
      </c>
      <c r="I7" s="67">
        <f>'Consolidated P&amp;L'!I7</f>
        <v>186.673</v>
      </c>
      <c r="J7" s="67">
        <f>'Consolidated P&amp;L'!J7</f>
        <v>195.58099999999999</v>
      </c>
      <c r="K7" s="67">
        <f>'Consolidated P&amp;L'!K7</f>
        <v>202.828</v>
      </c>
      <c r="L7" s="67">
        <f>'Consolidated P&amp;L'!L7</f>
        <v>209.55500000000001</v>
      </c>
      <c r="M7" s="66">
        <f>'Consolidated P&amp;L'!M7</f>
        <v>794.63699999999994</v>
      </c>
      <c r="N7" s="67">
        <f>'Consolidated P&amp;L'!N7</f>
        <v>193.613</v>
      </c>
      <c r="O7" s="67">
        <f>'Consolidated P&amp;L'!O7</f>
        <v>209.874</v>
      </c>
      <c r="P7" s="67">
        <f>'Consolidated P&amp;L'!P7</f>
        <v>207.12100000000001</v>
      </c>
      <c r="Q7" s="67">
        <f>'Consolidated P&amp;L'!Q7</f>
        <v>205.40100000000001</v>
      </c>
      <c r="R7" s="66">
        <f>'Consolidated P&amp;L'!R7</f>
        <v>816.00900000000001</v>
      </c>
      <c r="S7" s="67">
        <f>'Consolidated P&amp;L'!S7</f>
        <v>206.60300000000001</v>
      </c>
      <c r="T7" s="67">
        <f>'Consolidated P&amp;L'!T7</f>
        <v>204.822</v>
      </c>
      <c r="U7" s="67">
        <f>'Consolidated P&amp;L'!U7</f>
        <v>209.38800000000001</v>
      </c>
      <c r="V7" s="67">
        <f>'Consolidated P&amp;L'!V7</f>
        <v>201.935</v>
      </c>
      <c r="W7" s="66">
        <f>'Consolidated P&amp;L'!W7</f>
        <v>822.74800000000005</v>
      </c>
      <c r="X7" s="67">
        <f>'Consolidated P&amp;L'!X7</f>
        <v>212.92699999999999</v>
      </c>
      <c r="Y7" s="67">
        <f>'Consolidated P&amp;L'!Y7</f>
        <v>211.833</v>
      </c>
      <c r="Z7" s="67">
        <f>'Consolidated P&amp;L'!Z7</f>
        <v>208.02799999999999</v>
      </c>
      <c r="AA7" s="67">
        <f>'Consolidated P&amp;L'!AA7</f>
        <v>207.55</v>
      </c>
      <c r="AB7" s="66">
        <f>'Consolidated P&amp;L'!AB7</f>
        <v>840.33799999999997</v>
      </c>
      <c r="AC7" s="67">
        <f>'Consolidated P&amp;L'!AC7</f>
        <v>179.88499999999999</v>
      </c>
      <c r="AD7" s="67">
        <f>'Consolidated P&amp;L'!AD7</f>
        <v>89.524000000000001</v>
      </c>
      <c r="AE7" s="346"/>
      <c r="AF7" s="26"/>
    </row>
    <row r="8" spans="2:32">
      <c r="B8" s="233" t="s">
        <v>110</v>
      </c>
      <c r="C8" s="233"/>
      <c r="D8" s="67">
        <f>'Consolidated P&amp;L'!D8</f>
        <v>37.94</v>
      </c>
      <c r="E8" s="67">
        <f>'Consolidated P&amp;L'!E8</f>
        <v>40.527000000000001</v>
      </c>
      <c r="F8" s="67">
        <f>'Consolidated P&amp;L'!F8</f>
        <v>41.354999999999997</v>
      </c>
      <c r="G8" s="67">
        <f>'Consolidated P&amp;L'!G8</f>
        <v>39.356000000000002</v>
      </c>
      <c r="H8" s="66">
        <f>'Consolidated P&amp;L'!H8</f>
        <v>159.178</v>
      </c>
      <c r="I8" s="67">
        <f>'Consolidated P&amp;L'!I8</f>
        <v>51.707000000000001</v>
      </c>
      <c r="J8" s="67">
        <f>'Consolidated P&amp;L'!J8</f>
        <v>56.588000000000001</v>
      </c>
      <c r="K8" s="67">
        <f>'Consolidated P&amp;L'!K8</f>
        <v>59.563000000000002</v>
      </c>
      <c r="L8" s="67">
        <f>'Consolidated P&amp;L'!L8</f>
        <v>56.811</v>
      </c>
      <c r="M8" s="66">
        <f>'Consolidated P&amp;L'!M8</f>
        <v>224.66900000000001</v>
      </c>
      <c r="N8" s="67">
        <f>'Consolidated P&amp;L'!N8</f>
        <v>64.363</v>
      </c>
      <c r="O8" s="67">
        <f>'Consolidated P&amp;L'!O8</f>
        <v>61.905999999999999</v>
      </c>
      <c r="P8" s="67">
        <f>'Consolidated P&amp;L'!P8</f>
        <v>67.802000000000007</v>
      </c>
      <c r="Q8" s="67">
        <f>'Consolidated P&amp;L'!Q8</f>
        <v>64.28</v>
      </c>
      <c r="R8" s="66">
        <f>'Consolidated P&amp;L'!R8</f>
        <v>258.351</v>
      </c>
      <c r="S8" s="67">
        <f>'Consolidated P&amp;L'!S8</f>
        <v>68.128</v>
      </c>
      <c r="T8" s="67">
        <f>'Consolidated P&amp;L'!T8</f>
        <v>68.313999999999993</v>
      </c>
      <c r="U8" s="67">
        <f>'Consolidated P&amp;L'!U8</f>
        <v>69.911000000000001</v>
      </c>
      <c r="V8" s="67">
        <f>'Consolidated P&amp;L'!V8</f>
        <v>66.725999999999999</v>
      </c>
      <c r="W8" s="66">
        <f>'Consolidated P&amp;L'!W8</f>
        <v>273.07900000000001</v>
      </c>
      <c r="X8" s="67">
        <f>'Consolidated P&amp;L'!X8</f>
        <v>72.831000000000003</v>
      </c>
      <c r="Y8" s="67">
        <f>'Consolidated P&amp;L'!Y8</f>
        <v>73.876000000000005</v>
      </c>
      <c r="Z8" s="67">
        <f>'Consolidated P&amp;L'!Z8</f>
        <v>74.817999999999998</v>
      </c>
      <c r="AA8" s="67">
        <f>'Consolidated P&amp;L'!AA8</f>
        <v>71.355000000000004</v>
      </c>
      <c r="AB8" s="66">
        <f>'Consolidated P&amp;L'!AB8</f>
        <v>292.88</v>
      </c>
      <c r="AC8" s="67">
        <f>'Consolidated P&amp;L'!AC8</f>
        <v>59.237000000000002</v>
      </c>
      <c r="AD8" s="67">
        <f>'Consolidated P&amp;L'!AD8</f>
        <v>29.001999999999999</v>
      </c>
      <c r="AE8" s="346"/>
      <c r="AF8" s="26"/>
    </row>
    <row r="9" spans="2:32">
      <c r="B9" s="33" t="s">
        <v>4</v>
      </c>
      <c r="C9" s="33"/>
      <c r="D9" s="67">
        <f>'Consolidated P&amp;L'!D9</f>
        <v>-2.4820000000000002</v>
      </c>
      <c r="E9" s="67">
        <f>'Consolidated P&amp;L'!E9</f>
        <v>-4.056</v>
      </c>
      <c r="F9" s="67">
        <f>'Consolidated P&amp;L'!F9</f>
        <v>-3.1659999999999999</v>
      </c>
      <c r="G9" s="67">
        <f>'Consolidated P&amp;L'!G9</f>
        <v>-4.2779999999999987</v>
      </c>
      <c r="H9" s="66">
        <f>'Consolidated P&amp;L'!H9</f>
        <v>-13.981999999999999</v>
      </c>
      <c r="I9" s="67">
        <f>'Consolidated P&amp;L'!I9</f>
        <v>-4.3129999999999997</v>
      </c>
      <c r="J9" s="67">
        <f>'Consolidated P&amp;L'!J9</f>
        <v>-4.8369999999999997</v>
      </c>
      <c r="K9" s="67">
        <f>'Consolidated P&amp;L'!K9</f>
        <v>-5.774</v>
      </c>
      <c r="L9" s="67">
        <f>'Consolidated P&amp;L'!L9</f>
        <v>-5.8440000000000003</v>
      </c>
      <c r="M9" s="66">
        <f>'Consolidated P&amp;L'!M9</f>
        <v>-20.768000000000001</v>
      </c>
      <c r="N9" s="67">
        <f>'Consolidated P&amp;L'!N9</f>
        <v>-6.1</v>
      </c>
      <c r="O9" s="67">
        <f>'Consolidated P&amp;L'!O9</f>
        <v>-6.7320000000000002</v>
      </c>
      <c r="P9" s="67">
        <f>'Consolidated P&amp;L'!P9</f>
        <v>-6.6660000000000004</v>
      </c>
      <c r="Q9" s="67">
        <f>'Consolidated P&amp;L'!Q9</f>
        <v>-6.847999999999999</v>
      </c>
      <c r="R9" s="66">
        <f>'Consolidated P&amp;L'!R9</f>
        <v>-26.346</v>
      </c>
      <c r="S9" s="67">
        <f>'Consolidated P&amp;L'!S9</f>
        <v>-7.4980000000000002</v>
      </c>
      <c r="T9" s="67">
        <f>'Consolidated P&amp;L'!T9</f>
        <v>-8.4450000000000003</v>
      </c>
      <c r="U9" s="67">
        <f>'Consolidated P&amp;L'!U9</f>
        <v>-9.2119999999999997</v>
      </c>
      <c r="V9" s="67">
        <f>'Consolidated P&amp;L'!V9</f>
        <v>-9.909353270000004</v>
      </c>
      <c r="W9" s="66">
        <f>'Consolidated P&amp;L'!W9</f>
        <v>-35.064353270000005</v>
      </c>
      <c r="X9" s="67">
        <f>'Consolidated P&amp;L'!X9</f>
        <v>-10.36450593</v>
      </c>
      <c r="Y9" s="67">
        <f>'Consolidated P&amp;L'!Y9</f>
        <v>-10.335000000000001</v>
      </c>
      <c r="Z9" s="67">
        <f>'Consolidated P&amp;L'!Z9</f>
        <v>-9.65</v>
      </c>
      <c r="AA9" s="67">
        <f>'Consolidated P&amp;L'!AA9</f>
        <v>-10.542494070000004</v>
      </c>
      <c r="AB9" s="66">
        <f>'Consolidated P&amp;L'!AB9</f>
        <v>-40.892000000000003</v>
      </c>
      <c r="AC9" s="67">
        <f>'Consolidated P&amp;L'!AC9</f>
        <v>-7.8479999999999999</v>
      </c>
      <c r="AD9" s="67">
        <f>'Consolidated P&amp;L'!AD9</f>
        <v>-2.2200000000000002</v>
      </c>
      <c r="AE9" s="346"/>
      <c r="AF9" s="26"/>
    </row>
    <row r="10" spans="2:32">
      <c r="B10" s="68" t="s">
        <v>53</v>
      </c>
      <c r="C10" s="94"/>
      <c r="D10" s="70">
        <f t="shared" ref="D10:R10" si="0">SUM(D6:D9)</f>
        <v>710.34799999999996</v>
      </c>
      <c r="E10" s="70">
        <f t="shared" si="0"/>
        <v>707.09100000000001</v>
      </c>
      <c r="F10" s="70">
        <f t="shared" si="0"/>
        <v>785.00199999999984</v>
      </c>
      <c r="G10" s="70">
        <f t="shared" si="0"/>
        <v>758.45499999999993</v>
      </c>
      <c r="H10" s="69">
        <f t="shared" si="0"/>
        <v>2960.8959999999993</v>
      </c>
      <c r="I10" s="70">
        <f t="shared" si="0"/>
        <v>859.54300000000001</v>
      </c>
      <c r="J10" s="70">
        <f t="shared" si="0"/>
        <v>845.24199999999996</v>
      </c>
      <c r="K10" s="70">
        <f t="shared" si="0"/>
        <v>838.98109999999997</v>
      </c>
      <c r="L10" s="70">
        <f t="shared" si="0"/>
        <v>829.62099999999998</v>
      </c>
      <c r="M10" s="69">
        <f t="shared" si="0"/>
        <v>3373.3870999999999</v>
      </c>
      <c r="N10" s="70">
        <f t="shared" si="0"/>
        <v>915.35299999999995</v>
      </c>
      <c r="O10" s="70">
        <f t="shared" si="0"/>
        <v>900.66300000000001</v>
      </c>
      <c r="P10" s="70">
        <f t="shared" si="0"/>
        <v>900.60599999999988</v>
      </c>
      <c r="Q10" s="70">
        <f t="shared" si="0"/>
        <v>881.86200000000008</v>
      </c>
      <c r="R10" s="69">
        <f t="shared" si="0"/>
        <v>3598.4840000000004</v>
      </c>
      <c r="S10" s="70">
        <f t="shared" ref="S10:T10" si="1">SUM(S6:S9)</f>
        <v>988.36900000000003</v>
      </c>
      <c r="T10" s="70">
        <f t="shared" si="1"/>
        <v>984.37599999999986</v>
      </c>
      <c r="U10" s="70">
        <f t="shared" ref="U10:V10" si="2">SUM(U6:U9)</f>
        <v>970.28300000000013</v>
      </c>
      <c r="V10" s="70">
        <f t="shared" si="2"/>
        <v>923.92788134000034</v>
      </c>
      <c r="W10" s="69">
        <f t="shared" ref="W10:X10" si="3">SUM(W6:W9)</f>
        <v>3866.9558813400004</v>
      </c>
      <c r="X10" s="70">
        <f t="shared" si="3"/>
        <v>1049.3614940699999</v>
      </c>
      <c r="Y10" s="70">
        <f t="shared" ref="Y10:Z10" si="4">SUM(Y6:Y9)</f>
        <v>1000.006</v>
      </c>
      <c r="Z10" s="70">
        <f t="shared" si="4"/>
        <v>984.19900000000007</v>
      </c>
      <c r="AA10" s="70">
        <f t="shared" ref="AA10:AB10" si="5">SUM(AA6:AA9)</f>
        <v>941.42150592999997</v>
      </c>
      <c r="AB10" s="69">
        <f t="shared" si="5"/>
        <v>3974.9880000000003</v>
      </c>
      <c r="AC10" s="70">
        <f t="shared" ref="AC10:AD10" si="6">SUM(AC6:AC9)</f>
        <v>658.97699999999998</v>
      </c>
      <c r="AD10" s="70">
        <f t="shared" si="6"/>
        <v>83.043999999999997</v>
      </c>
      <c r="AE10" s="346"/>
      <c r="AF10" s="26"/>
    </row>
    <row r="11" spans="2:32">
      <c r="B11" s="37"/>
      <c r="C11" s="37"/>
      <c r="D11" s="72"/>
      <c r="E11" s="72"/>
      <c r="F11" s="72"/>
      <c r="G11" s="72"/>
      <c r="H11" s="71"/>
      <c r="I11" s="72"/>
      <c r="J11" s="72"/>
      <c r="K11" s="72"/>
      <c r="L11" s="72"/>
      <c r="M11" s="71"/>
      <c r="N11" s="72"/>
      <c r="O11" s="72"/>
      <c r="P11" s="72"/>
      <c r="Q11" s="72"/>
      <c r="R11" s="71"/>
      <c r="S11" s="72"/>
      <c r="T11" s="72"/>
      <c r="U11" s="72"/>
      <c r="V11" s="72"/>
      <c r="W11" s="71"/>
      <c r="X11" s="72"/>
      <c r="Y11" s="72"/>
      <c r="Z11" s="72"/>
      <c r="AA11" s="72"/>
      <c r="AB11" s="71"/>
      <c r="AC11" s="347"/>
      <c r="AD11" s="347"/>
      <c r="AE11" s="368"/>
      <c r="AF11" s="26"/>
    </row>
    <row r="12" spans="2:32">
      <c r="B12" s="74" t="s">
        <v>5</v>
      </c>
      <c r="C12" s="74"/>
      <c r="D12" s="76"/>
      <c r="E12" s="76"/>
      <c r="F12" s="76"/>
      <c r="G12" s="76"/>
      <c r="H12" s="75"/>
      <c r="I12" s="76"/>
      <c r="J12" s="76"/>
      <c r="K12" s="76"/>
      <c r="L12" s="76"/>
      <c r="M12" s="75"/>
      <c r="N12" s="76"/>
      <c r="O12" s="76"/>
      <c r="P12" s="76"/>
      <c r="Q12" s="76"/>
      <c r="R12" s="75"/>
      <c r="S12" s="76"/>
      <c r="T12" s="76"/>
      <c r="U12" s="76"/>
      <c r="V12" s="76"/>
      <c r="W12" s="75"/>
      <c r="X12" s="76"/>
      <c r="Y12" s="76"/>
      <c r="Z12" s="76"/>
      <c r="AA12" s="76"/>
      <c r="AB12" s="75"/>
      <c r="AC12" s="76"/>
      <c r="AD12" s="76"/>
      <c r="AE12" s="29"/>
      <c r="AF12" s="26"/>
    </row>
    <row r="13" spans="2:32">
      <c r="B13" s="77" t="s">
        <v>6</v>
      </c>
      <c r="C13" s="77"/>
      <c r="D13" s="79" t="s">
        <v>26</v>
      </c>
      <c r="E13" s="79" t="s">
        <v>26</v>
      </c>
      <c r="F13" s="79" t="s">
        <v>26</v>
      </c>
      <c r="G13" s="79" t="s">
        <v>26</v>
      </c>
      <c r="H13" s="78" t="s">
        <v>26</v>
      </c>
      <c r="I13" s="79">
        <f t="shared" ref="I13:O17" si="7">IFERROR((I6-D6)/ABS(D6),"n/a")</f>
        <v>0.23142165258992378</v>
      </c>
      <c r="J13" s="79">
        <f t="shared" si="7"/>
        <v>0.20908364761432915</v>
      </c>
      <c r="K13" s="79">
        <f t="shared" si="7"/>
        <v>2.314534689646703E-2</v>
      </c>
      <c r="L13" s="79">
        <f t="shared" si="7"/>
        <v>7.1432740225583255E-2</v>
      </c>
      <c r="M13" s="78">
        <f t="shared" si="7"/>
        <v>0.12937898755559299</v>
      </c>
      <c r="N13" s="79">
        <f t="shared" si="7"/>
        <v>6.0755328741630338E-2</v>
      </c>
      <c r="O13" s="79">
        <f t="shared" si="7"/>
        <v>6.3061330300546975E-2</v>
      </c>
      <c r="P13" s="79">
        <f t="shared" ref="P13:P17" si="8">IFERROR((P6-K6)/ABS(K6),"n/a")</f>
        <v>8.583101190475155E-2</v>
      </c>
      <c r="Q13" s="79">
        <f t="shared" ref="Q13:AB17" si="9">IFERROR((Q6-L6)/ABS(L6),"n/a")</f>
        <v>8.7735174372121458E-2</v>
      </c>
      <c r="R13" s="78">
        <f t="shared" si="9"/>
        <v>7.3950340676382495E-2</v>
      </c>
      <c r="S13" s="79">
        <f t="shared" si="9"/>
        <v>8.6904293592694234E-2</v>
      </c>
      <c r="T13" s="79">
        <f t="shared" si="9"/>
        <v>0.13226560103207119</v>
      </c>
      <c r="U13" s="79">
        <f t="shared" si="9"/>
        <v>0.10729359894615173</v>
      </c>
      <c r="V13" s="79">
        <f t="shared" si="9"/>
        <v>7.4547774999233124E-2</v>
      </c>
      <c r="W13" s="78">
        <f t="shared" si="9"/>
        <v>0.10026514117397968</v>
      </c>
      <c r="X13" s="79">
        <f t="shared" si="9"/>
        <v>7.3262186328237666E-2</v>
      </c>
      <c r="Y13" s="79">
        <f t="shared" si="9"/>
        <v>6.8738406386128882E-3</v>
      </c>
      <c r="Z13" s="79">
        <f t="shared" si="9"/>
        <v>1.5434249838616639E-2</v>
      </c>
      <c r="AA13" s="79">
        <f t="shared" si="9"/>
        <v>1.1850641949981026E-2</v>
      </c>
      <c r="AB13" s="78">
        <f t="shared" si="9"/>
        <v>2.7249999909798633E-2</v>
      </c>
      <c r="AC13" s="79">
        <f t="shared" ref="AC13:AC17" si="10">IFERROR((AC6-X6)/ABS(X6),"n/a")</f>
        <v>-0.44738929774874409</v>
      </c>
      <c r="AD13" s="79">
        <f>IFERROR((AD6-Y6)/ABS(Y6),"n/a")</f>
        <v>-1.0459019198710517</v>
      </c>
      <c r="AE13" s="346"/>
      <c r="AF13" s="348"/>
    </row>
    <row r="14" spans="2:32">
      <c r="B14" s="234" t="s">
        <v>109</v>
      </c>
      <c r="C14" s="234"/>
      <c r="D14" s="79" t="s">
        <v>26</v>
      </c>
      <c r="E14" s="79" t="s">
        <v>26</v>
      </c>
      <c r="F14" s="79" t="s">
        <v>26</v>
      </c>
      <c r="G14" s="79" t="s">
        <v>26</v>
      </c>
      <c r="H14" s="78" t="s">
        <v>26</v>
      </c>
      <c r="I14" s="79">
        <f t="shared" si="7"/>
        <v>0.11807019645424049</v>
      </c>
      <c r="J14" s="79">
        <f t="shared" si="7"/>
        <v>0.11059311206382556</v>
      </c>
      <c r="K14" s="79">
        <f t="shared" si="7"/>
        <v>0.1419016681398243</v>
      </c>
      <c r="L14" s="79">
        <f t="shared" si="7"/>
        <v>9.0183123504318008E-2</v>
      </c>
      <c r="M14" s="78">
        <f t="shared" si="7"/>
        <v>0.1146417209513709</v>
      </c>
      <c r="N14" s="79">
        <f t="shared" si="7"/>
        <v>3.7177310055551673E-2</v>
      </c>
      <c r="O14" s="79">
        <f t="shared" si="7"/>
        <v>7.3079695880479231E-2</v>
      </c>
      <c r="P14" s="79">
        <f t="shared" si="8"/>
        <v>2.1165716764943728E-2</v>
      </c>
      <c r="Q14" s="79">
        <f t="shared" si="9"/>
        <v>-1.9822958173271916E-2</v>
      </c>
      <c r="R14" s="78">
        <f t="shared" si="9"/>
        <v>2.6895299363105508E-2</v>
      </c>
      <c r="S14" s="79">
        <f t="shared" si="9"/>
        <v>6.7092602252947942E-2</v>
      </c>
      <c r="T14" s="79">
        <f t="shared" si="9"/>
        <v>-2.4071585808627997E-2</v>
      </c>
      <c r="U14" s="79">
        <f t="shared" si="9"/>
        <v>1.0945292848141887E-2</v>
      </c>
      <c r="V14" s="79">
        <f t="shared" si="9"/>
        <v>-1.6874309277949025E-2</v>
      </c>
      <c r="W14" s="78">
        <f t="shared" si="9"/>
        <v>8.2584873451151068E-3</v>
      </c>
      <c r="X14" s="79">
        <f t="shared" si="9"/>
        <v>3.0609429679143013E-2</v>
      </c>
      <c r="Y14" s="79">
        <f t="shared" si="9"/>
        <v>3.4229721416644675E-2</v>
      </c>
      <c r="Z14" s="79">
        <f t="shared" si="9"/>
        <v>-6.4951191090225494E-3</v>
      </c>
      <c r="AA14" s="79">
        <f t="shared" si="9"/>
        <v>2.7805977170871861E-2</v>
      </c>
      <c r="AB14" s="78">
        <f t="shared" si="9"/>
        <v>2.1379571873769269E-2</v>
      </c>
      <c r="AC14" s="79">
        <f t="shared" si="10"/>
        <v>-0.15517994430015922</v>
      </c>
      <c r="AD14" s="79">
        <f>IFERROR((AD7-Y7)/ABS(Y7),"n/a")</f>
        <v>-0.57738407141474657</v>
      </c>
      <c r="AE14" s="346"/>
      <c r="AF14" s="26"/>
    </row>
    <row r="15" spans="2:32">
      <c r="B15" s="234" t="s">
        <v>110</v>
      </c>
      <c r="C15" s="234"/>
      <c r="D15" s="79" t="s">
        <v>26</v>
      </c>
      <c r="E15" s="79" t="s">
        <v>26</v>
      </c>
      <c r="F15" s="79" t="s">
        <v>26</v>
      </c>
      <c r="G15" s="79" t="s">
        <v>26</v>
      </c>
      <c r="H15" s="78" t="s">
        <v>26</v>
      </c>
      <c r="I15" s="79">
        <f t="shared" si="7"/>
        <v>0.3628624143384292</v>
      </c>
      <c r="J15" s="79">
        <f t="shared" si="7"/>
        <v>0.39630369876872207</v>
      </c>
      <c r="K15" s="79">
        <f t="shared" si="7"/>
        <v>0.44028533430056843</v>
      </c>
      <c r="L15" s="79">
        <f t="shared" si="7"/>
        <v>0.44351560117898153</v>
      </c>
      <c r="M15" s="78">
        <f t="shared" si="7"/>
        <v>0.41143248438854624</v>
      </c>
      <c r="N15" s="79">
        <f t="shared" si="7"/>
        <v>0.24476376506082345</v>
      </c>
      <c r="O15" s="79">
        <f t="shared" si="7"/>
        <v>9.3977521736057071E-2</v>
      </c>
      <c r="P15" s="79">
        <f t="shared" si="8"/>
        <v>0.13832412739452352</v>
      </c>
      <c r="Q15" s="79">
        <f t="shared" si="9"/>
        <v>0.13147101793666721</v>
      </c>
      <c r="R15" s="78">
        <f t="shared" si="9"/>
        <v>0.14991832429040047</v>
      </c>
      <c r="S15" s="79">
        <f t="shared" si="9"/>
        <v>5.8496341065519021E-2</v>
      </c>
      <c r="T15" s="79">
        <f t="shared" si="9"/>
        <v>0.10351177591832769</v>
      </c>
      <c r="U15" s="79">
        <f t="shared" si="9"/>
        <v>3.1105277130468047E-2</v>
      </c>
      <c r="V15" s="79">
        <f t="shared" si="9"/>
        <v>3.8052271313005565E-2</v>
      </c>
      <c r="W15" s="78">
        <f t="shared" si="9"/>
        <v>5.700771431115037E-2</v>
      </c>
      <c r="X15" s="79">
        <f t="shared" si="9"/>
        <v>6.9031822451855379E-2</v>
      </c>
      <c r="Y15" s="79">
        <f t="shared" si="9"/>
        <v>8.1418157332318594E-2</v>
      </c>
      <c r="Z15" s="79">
        <f t="shared" si="9"/>
        <v>7.0189240605913181E-2</v>
      </c>
      <c r="AA15" s="79">
        <f t="shared" si="9"/>
        <v>6.9373257800557572E-2</v>
      </c>
      <c r="AB15" s="78">
        <f t="shared" si="9"/>
        <v>7.2510152739683337E-2</v>
      </c>
      <c r="AC15" s="79">
        <f t="shared" si="10"/>
        <v>-0.18665128859963478</v>
      </c>
      <c r="AD15" s="79">
        <f>IFERROR((AD8-Y8)/ABS(Y8),"n/a")</f>
        <v>-0.60742324976988471</v>
      </c>
      <c r="AE15" s="346"/>
      <c r="AF15" s="26"/>
    </row>
    <row r="16" spans="2:32">
      <c r="B16" s="77" t="s">
        <v>4</v>
      </c>
      <c r="C16" s="77"/>
      <c r="D16" s="79" t="s">
        <v>26</v>
      </c>
      <c r="E16" s="79" t="s">
        <v>26</v>
      </c>
      <c r="F16" s="79" t="s">
        <v>26</v>
      </c>
      <c r="G16" s="79" t="s">
        <v>26</v>
      </c>
      <c r="H16" s="78" t="s">
        <v>26</v>
      </c>
      <c r="I16" s="79">
        <f t="shared" si="7"/>
        <v>-0.73771152296535025</v>
      </c>
      <c r="J16" s="79">
        <f t="shared" si="7"/>
        <v>-0.19255424063116364</v>
      </c>
      <c r="K16" s="79">
        <f t="shared" si="7"/>
        <v>-0.82375236891977266</v>
      </c>
      <c r="L16" s="79">
        <f t="shared" si="7"/>
        <v>-0.366058906030856</v>
      </c>
      <c r="M16" s="78">
        <f t="shared" si="7"/>
        <v>-0.48533829208982993</v>
      </c>
      <c r="N16" s="79">
        <f t="shared" si="7"/>
        <v>-0.41432877347553909</v>
      </c>
      <c r="O16" s="79">
        <f t="shared" si="7"/>
        <v>-0.39177175935497222</v>
      </c>
      <c r="P16" s="79">
        <f t="shared" si="8"/>
        <v>-0.15448562521648776</v>
      </c>
      <c r="Q16" s="79">
        <f t="shared" si="9"/>
        <v>-0.17180013689253912</v>
      </c>
      <c r="R16" s="78">
        <f t="shared" si="9"/>
        <v>-0.26858628659476114</v>
      </c>
      <c r="S16" s="79">
        <f t="shared" si="9"/>
        <v>-0.22918032786885256</v>
      </c>
      <c r="T16" s="79">
        <f t="shared" si="9"/>
        <v>-0.25445632798573975</v>
      </c>
      <c r="U16" s="79">
        <f t="shared" si="9"/>
        <v>-0.38193819381938182</v>
      </c>
      <c r="V16" s="79">
        <f t="shared" si="9"/>
        <v>-0.44704340975467372</v>
      </c>
      <c r="W16" s="78">
        <f t="shared" si="9"/>
        <v>-0.33091753093448739</v>
      </c>
      <c r="X16" s="79">
        <f t="shared" si="9"/>
        <v>-0.38230273806348353</v>
      </c>
      <c r="Y16" s="79">
        <f t="shared" si="9"/>
        <v>-0.22380106571936062</v>
      </c>
      <c r="Z16" s="79">
        <f t="shared" si="9"/>
        <v>-4.7546678245766458E-2</v>
      </c>
      <c r="AA16" s="79">
        <f t="shared" si="9"/>
        <v>-6.3893251431129908E-2</v>
      </c>
      <c r="AB16" s="78">
        <f t="shared" si="9"/>
        <v>-0.16619860874450965</v>
      </c>
      <c r="AC16" s="79">
        <f t="shared" si="10"/>
        <v>0.24280037533829651</v>
      </c>
      <c r="AD16" s="79">
        <f>IFERROR((AD9-Y9)/ABS(Y9),"n/a")</f>
        <v>0.78519593613933236</v>
      </c>
      <c r="AE16" s="346"/>
      <c r="AF16" s="26"/>
    </row>
    <row r="17" spans="2:32" s="15" customFormat="1">
      <c r="B17" s="80" t="s">
        <v>53</v>
      </c>
      <c r="C17" s="80"/>
      <c r="D17" s="82" t="s">
        <v>26</v>
      </c>
      <c r="E17" s="82" t="s">
        <v>26</v>
      </c>
      <c r="F17" s="82" t="s">
        <v>26</v>
      </c>
      <c r="G17" s="82" t="s">
        <v>26</v>
      </c>
      <c r="H17" s="81" t="s">
        <v>26</v>
      </c>
      <c r="I17" s="82">
        <f t="shared" si="7"/>
        <v>0.21003085811461433</v>
      </c>
      <c r="J17" s="82">
        <f t="shared" si="7"/>
        <v>0.19537937832612767</v>
      </c>
      <c r="K17" s="82">
        <f t="shared" si="7"/>
        <v>6.8763009520995025E-2</v>
      </c>
      <c r="L17" s="82">
        <f t="shared" si="7"/>
        <v>9.3830220645918422E-2</v>
      </c>
      <c r="M17" s="81">
        <f t="shared" si="7"/>
        <v>0.13931293095063141</v>
      </c>
      <c r="N17" s="82">
        <f t="shared" si="7"/>
        <v>6.4929852258700196E-2</v>
      </c>
      <c r="O17" s="82">
        <f t="shared" si="7"/>
        <v>6.5568204135620395E-2</v>
      </c>
      <c r="P17" s="82">
        <f t="shared" si="8"/>
        <v>7.3452071804716357E-2</v>
      </c>
      <c r="Q17" s="82">
        <f t="shared" si="9"/>
        <v>6.2969717497508015E-2</v>
      </c>
      <c r="R17" s="81">
        <f t="shared" si="9"/>
        <v>6.6727266491296081E-2</v>
      </c>
      <c r="S17" s="82">
        <f t="shared" si="9"/>
        <v>7.9768133168296909E-2</v>
      </c>
      <c r="T17" s="82">
        <f t="shared" si="9"/>
        <v>9.29459742434183E-2</v>
      </c>
      <c r="U17" s="82">
        <f t="shared" si="9"/>
        <v>7.7366795246756354E-2</v>
      </c>
      <c r="V17" s="82">
        <f t="shared" si="9"/>
        <v>4.7701206469946834E-2</v>
      </c>
      <c r="W17" s="81">
        <f t="shared" si="9"/>
        <v>7.4606940406015412E-2</v>
      </c>
      <c r="X17" s="82">
        <f t="shared" si="9"/>
        <v>6.1710245940534258E-2</v>
      </c>
      <c r="Y17" s="82">
        <f t="shared" si="9"/>
        <v>1.587807910798324E-2</v>
      </c>
      <c r="Z17" s="82">
        <f t="shared" si="9"/>
        <v>1.4342207376610678E-2</v>
      </c>
      <c r="AA17" s="82">
        <f t="shared" si="9"/>
        <v>1.8933971950958011E-2</v>
      </c>
      <c r="AB17" s="81">
        <f t="shared" si="9"/>
        <v>2.7937251413006552E-2</v>
      </c>
      <c r="AC17" s="82">
        <f t="shared" si="10"/>
        <v>-0.37202098254613347</v>
      </c>
      <c r="AD17" s="82">
        <f>IFERROR((AD10-Y10)/ABS(Y10),"n/a")</f>
        <v>-0.91695649826101044</v>
      </c>
      <c r="AE17" s="346"/>
      <c r="AF17" s="26"/>
    </row>
    <row r="18" spans="2:32">
      <c r="B18" s="77"/>
      <c r="C18" s="77"/>
      <c r="D18" s="76"/>
      <c r="E18" s="76"/>
      <c r="F18" s="76"/>
      <c r="G18" s="76"/>
      <c r="H18" s="75"/>
      <c r="I18" s="76"/>
      <c r="J18" s="76"/>
      <c r="K18" s="76"/>
      <c r="L18" s="76"/>
      <c r="M18" s="75"/>
      <c r="N18" s="76"/>
      <c r="O18" s="76"/>
      <c r="P18" s="76"/>
      <c r="Q18" s="76"/>
      <c r="R18" s="75"/>
      <c r="S18" s="76"/>
      <c r="T18" s="76"/>
      <c r="U18" s="76"/>
      <c r="V18" s="76"/>
      <c r="W18" s="75"/>
      <c r="X18" s="76"/>
      <c r="Y18" s="76"/>
      <c r="Z18" s="76"/>
      <c r="AA18" s="76"/>
      <c r="AB18" s="75"/>
      <c r="AC18" s="76"/>
      <c r="AD18" s="76"/>
      <c r="AE18" s="29"/>
      <c r="AF18" s="26"/>
    </row>
    <row r="19" spans="2:32" ht="15.75">
      <c r="B19" s="83" t="s">
        <v>2</v>
      </c>
      <c r="C19" s="83"/>
      <c r="D19" s="76"/>
      <c r="E19" s="76"/>
      <c r="F19" s="76"/>
      <c r="G19" s="76"/>
      <c r="H19" s="84"/>
      <c r="I19" s="188"/>
      <c r="J19" s="188"/>
      <c r="K19" s="188"/>
      <c r="L19" s="188"/>
      <c r="M19" s="84"/>
      <c r="N19" s="188"/>
      <c r="O19" s="188"/>
      <c r="P19" s="188"/>
      <c r="Q19" s="188"/>
      <c r="R19" s="84"/>
      <c r="S19" s="188"/>
      <c r="T19" s="188"/>
      <c r="U19" s="188"/>
      <c r="V19" s="188"/>
      <c r="W19" s="84"/>
      <c r="X19" s="188"/>
      <c r="Y19" s="188"/>
      <c r="Z19" s="188"/>
      <c r="AA19" s="188"/>
      <c r="AB19" s="84"/>
      <c r="AC19" s="188"/>
      <c r="AD19" s="188"/>
      <c r="AE19" s="29"/>
      <c r="AF19" s="26"/>
    </row>
    <row r="20" spans="2:32">
      <c r="B20" s="33" t="s">
        <v>6</v>
      </c>
      <c r="C20" s="33"/>
      <c r="D20" s="67">
        <f>'Segment Detail'!D29</f>
        <v>216.08699999999999</v>
      </c>
      <c r="E20" s="67">
        <f>'Segment Detail'!E29</f>
        <v>192.50499999999991</v>
      </c>
      <c r="F20" s="67">
        <f>'Segment Detail'!F29</f>
        <v>216.78400000000002</v>
      </c>
      <c r="G20" s="67">
        <f>'Segment Detail'!G29</f>
        <v>193.53699999999998</v>
      </c>
      <c r="H20" s="66">
        <f>SUM(D20:G20)</f>
        <v>818.91299999999978</v>
      </c>
      <c r="I20" s="67">
        <f>'Segment Detail'!I29</f>
        <v>253.31600000000003</v>
      </c>
      <c r="J20" s="67">
        <f>'Segment Detail'!J29</f>
        <v>229.79400000000001</v>
      </c>
      <c r="K20" s="67">
        <f>'Segment Detail'!K29</f>
        <v>198.40499999999997</v>
      </c>
      <c r="L20" s="67">
        <f>'Segment Detail'!L29</f>
        <v>205.11500000000001</v>
      </c>
      <c r="M20" s="66">
        <f>SUM(I20:L20)</f>
        <v>886.63</v>
      </c>
      <c r="N20" s="67">
        <f>'Segment Detail'!N29</f>
        <v>271.51400000000007</v>
      </c>
      <c r="O20" s="67">
        <f>'Segment Detail'!O29</f>
        <v>225.976</v>
      </c>
      <c r="P20" s="67">
        <f>'Segment Detail'!P29</f>
        <v>216.48700000000002</v>
      </c>
      <c r="Q20" s="67">
        <f>'Segment Detail'!Q29</f>
        <v>209.63800000000003</v>
      </c>
      <c r="R20" s="66">
        <f>SUM(N20:Q20)</f>
        <v>923.61500000000012</v>
      </c>
      <c r="S20" s="67">
        <f>'Segment Detail'!S29</f>
        <v>261.58799999999997</v>
      </c>
      <c r="T20" s="67">
        <f>'Segment Detail'!T29</f>
        <v>244.09900000000002</v>
      </c>
      <c r="U20" s="67">
        <f>'Segment Detail'!U29</f>
        <v>229.98200000000003</v>
      </c>
      <c r="V20" s="67">
        <f>'Segment Detail'!V29</f>
        <v>216.04000000000002</v>
      </c>
      <c r="W20" s="66">
        <f>SUM(S20:V20)</f>
        <v>951.70900000000006</v>
      </c>
      <c r="X20" s="67">
        <f>'Segment Detail'!X29</f>
        <v>242.85499999999999</v>
      </c>
      <c r="Y20" s="67">
        <f>'Segment Detail'!Y29</f>
        <v>210.36399999999998</v>
      </c>
      <c r="Z20" s="67">
        <f>'Segment Detail'!Z29</f>
        <v>210.30599999999998</v>
      </c>
      <c r="AA20" s="67">
        <f>'Segment Detail'!AA29</f>
        <v>189.33100000000005</v>
      </c>
      <c r="AB20" s="66">
        <f>SUM(X20:AA20)</f>
        <v>852.85599999999988</v>
      </c>
      <c r="AC20" s="67">
        <f>'Segment Detail'!AC29</f>
        <v>65.452000000000012</v>
      </c>
      <c r="AD20" s="67">
        <f>'Segment Detail'!AD29</f>
        <v>-139.62099999999998</v>
      </c>
      <c r="AE20" s="346"/>
      <c r="AF20" s="26"/>
    </row>
    <row r="21" spans="2:32">
      <c r="B21" s="233" t="s">
        <v>109</v>
      </c>
      <c r="C21" s="233"/>
      <c r="D21" s="67">
        <f>'Segment Detail'!D51</f>
        <v>59.666000000000004</v>
      </c>
      <c r="E21" s="67">
        <f>'Segment Detail'!E51</f>
        <v>70.064000000000007</v>
      </c>
      <c r="F21" s="67">
        <f>'Segment Detail'!F51</f>
        <v>71.844000000000008</v>
      </c>
      <c r="G21" s="67">
        <f>'Segment Detail'!G51</f>
        <v>73.835999999999999</v>
      </c>
      <c r="H21" s="66">
        <f>'Segment Detail'!H51</f>
        <v>275.41000000000003</v>
      </c>
      <c r="I21" s="67">
        <f>'Segment Detail'!I51</f>
        <v>67.114999999999995</v>
      </c>
      <c r="J21" s="67">
        <f>'Segment Detail'!J51</f>
        <v>70.854000000000013</v>
      </c>
      <c r="K21" s="67">
        <f>'Segment Detail'!K51</f>
        <v>68.427000000000007</v>
      </c>
      <c r="L21" s="67">
        <f>'Segment Detail'!L51</f>
        <v>79.966000000000008</v>
      </c>
      <c r="M21" s="66">
        <f>'Segment Detail'!M51</f>
        <v>286.36200000000002</v>
      </c>
      <c r="N21" s="67">
        <f>'Segment Detail'!N51</f>
        <v>56.833999999999996</v>
      </c>
      <c r="O21" s="67">
        <f>'Segment Detail'!O51</f>
        <v>73.133999999999986</v>
      </c>
      <c r="P21" s="67">
        <f>'Segment Detail'!P51</f>
        <v>80.36099999999999</v>
      </c>
      <c r="Q21" s="67">
        <f>'Segment Detail'!Q51</f>
        <v>86.108000000000004</v>
      </c>
      <c r="R21" s="66">
        <f>'Segment Detail'!R51</f>
        <v>296.43700000000001</v>
      </c>
      <c r="S21" s="67">
        <f>'Segment Detail'!S51</f>
        <v>74.419000000000011</v>
      </c>
      <c r="T21" s="67">
        <f>'Segment Detail'!T51</f>
        <v>69.116</v>
      </c>
      <c r="U21" s="67">
        <f>'Segment Detail'!U51</f>
        <v>74.094000000000008</v>
      </c>
      <c r="V21" s="67">
        <f>'Segment Detail'!V51</f>
        <v>75.947999999999993</v>
      </c>
      <c r="W21" s="66">
        <f>'Segment Detail'!W51</f>
        <v>293.577</v>
      </c>
      <c r="X21" s="67">
        <f>'Segment Detail'!X51</f>
        <v>58.394156208499666</v>
      </c>
      <c r="Y21" s="67">
        <f>'Segment Detail'!Y51</f>
        <v>65.945000000000007</v>
      </c>
      <c r="Z21" s="67">
        <f>'Segment Detail'!Z51</f>
        <v>66.945000000000007</v>
      </c>
      <c r="AA21" s="67">
        <f>'Segment Detail'!AA51</f>
        <v>60.157999999999994</v>
      </c>
      <c r="AB21" s="66">
        <f>'Segment Detail'!AB51</f>
        <v>251.44215620849965</v>
      </c>
      <c r="AC21" s="67">
        <f>'Segment Detail'!AC51</f>
        <v>8.3690000000000033</v>
      </c>
      <c r="AD21" s="67">
        <f>'Segment Detail'!AD51</f>
        <v>-28.417000000000002</v>
      </c>
      <c r="AE21" s="346"/>
      <c r="AF21" s="26"/>
    </row>
    <row r="22" spans="2:32">
      <c r="B22" s="233" t="s">
        <v>110</v>
      </c>
      <c r="C22" s="233"/>
      <c r="D22" s="67">
        <f>'Segment Detail'!D73</f>
        <v>4.1740000000000004</v>
      </c>
      <c r="E22" s="67">
        <f>'Segment Detail'!E73</f>
        <v>5.6540000000000008</v>
      </c>
      <c r="F22" s="67">
        <f>'Segment Detail'!F73</f>
        <v>6.8810000000000002</v>
      </c>
      <c r="G22" s="67">
        <f>'Segment Detail'!G73</f>
        <v>6.7430000000000012</v>
      </c>
      <c r="H22" s="66">
        <f>'Segment Detail'!H73</f>
        <v>23.452000000000005</v>
      </c>
      <c r="I22" s="67">
        <f>'Segment Detail'!I73</f>
        <v>7.5990000000000002</v>
      </c>
      <c r="J22" s="67">
        <f>'Segment Detail'!J73</f>
        <v>10.936</v>
      </c>
      <c r="K22" s="67">
        <f>'Segment Detail'!K73</f>
        <v>11.778</v>
      </c>
      <c r="L22" s="67">
        <f>'Segment Detail'!L73</f>
        <v>9.6510000000000016</v>
      </c>
      <c r="M22" s="66">
        <f>'Segment Detail'!M73</f>
        <v>39.964000000000006</v>
      </c>
      <c r="N22" s="67">
        <f>'Segment Detail'!N73</f>
        <v>7.0220000000000011</v>
      </c>
      <c r="O22" s="67">
        <f>'Segment Detail'!O73</f>
        <v>9.8230000000000004</v>
      </c>
      <c r="P22" s="67">
        <f>'Segment Detail'!P73</f>
        <v>13.242000000000001</v>
      </c>
      <c r="Q22" s="67">
        <f>'Segment Detail'!Q73</f>
        <v>12.696999999999997</v>
      </c>
      <c r="R22" s="66">
        <f>'Segment Detail'!R73</f>
        <v>42.783999999999999</v>
      </c>
      <c r="S22" s="67">
        <f>'Segment Detail'!S73</f>
        <v>11.759000000000002</v>
      </c>
      <c r="T22" s="67">
        <f>'Segment Detail'!T73</f>
        <v>10.953999999999999</v>
      </c>
      <c r="U22" s="67">
        <f>'Segment Detail'!U73</f>
        <v>16.116999999999997</v>
      </c>
      <c r="V22" s="67">
        <f>'Segment Detail'!V73</f>
        <v>13.994000000000002</v>
      </c>
      <c r="W22" s="66">
        <f>'Segment Detail'!W73</f>
        <v>52.823999999999998</v>
      </c>
      <c r="X22" s="67">
        <f>'Segment Detail'!X73</f>
        <v>7.0049980545999686</v>
      </c>
      <c r="Y22" s="67">
        <f>'Segment Detail'!Y73</f>
        <v>7.8740000000000006</v>
      </c>
      <c r="Z22" s="67">
        <f>'Segment Detail'!Z73</f>
        <v>9.6180000000000003</v>
      </c>
      <c r="AA22" s="67">
        <f>'Segment Detail'!AA73</f>
        <v>6.9690000000000012</v>
      </c>
      <c r="AB22" s="66">
        <f>'Segment Detail'!AB73</f>
        <v>31.465998054599972</v>
      </c>
      <c r="AC22" s="67">
        <f>'Segment Detail'!AC73</f>
        <v>-4.8550000000000013</v>
      </c>
      <c r="AD22" s="67">
        <f>'Segment Detail'!AD73</f>
        <v>-8.0509999999999984</v>
      </c>
      <c r="AE22" s="346"/>
      <c r="AF22" s="26"/>
    </row>
    <row r="23" spans="2:32">
      <c r="B23" s="33" t="s">
        <v>7</v>
      </c>
      <c r="C23" s="33"/>
      <c r="D23" s="67">
        <f>'Segment Detail'!D92</f>
        <v>-36.341000000000001</v>
      </c>
      <c r="E23" s="67">
        <f>'Segment Detail'!E92</f>
        <v>-40.65</v>
      </c>
      <c r="F23" s="67">
        <f>'Segment Detail'!F92</f>
        <v>-53.843000000000004</v>
      </c>
      <c r="G23" s="67">
        <f>'Segment Detail'!G92</f>
        <v>-45.353999999999921</v>
      </c>
      <c r="H23" s="66">
        <f>SUM(D23:G23)</f>
        <v>-176.18799999999993</v>
      </c>
      <c r="I23" s="67">
        <f>'Segment Detail'!I92</f>
        <v>-40.549999999999983</v>
      </c>
      <c r="J23" s="67">
        <f>'Adjusted EBITDA by Segment'!G222</f>
        <v>-40.100000000000009</v>
      </c>
      <c r="K23" s="67">
        <f>'Adjusted EBITDA by Segment'!G254</f>
        <v>-40.752999999999993</v>
      </c>
      <c r="L23" s="67">
        <f>'Adjusted EBITDA by Segment'!$G286</f>
        <v>-44.906999999999996</v>
      </c>
      <c r="M23" s="66">
        <f>SUM(I23:L23)</f>
        <v>-166.31</v>
      </c>
      <c r="N23" s="67">
        <f>'Segment Detail'!N92</f>
        <v>-37.809000000000012</v>
      </c>
      <c r="O23" s="67">
        <f>'Segment Detail'!O92</f>
        <v>-47.515999999999998</v>
      </c>
      <c r="P23" s="67">
        <f>'Segment Detail'!P92</f>
        <v>-47.164000000000001</v>
      </c>
      <c r="Q23" s="67">
        <f>'Segment Detail'!Q92</f>
        <v>-51.775999999999989</v>
      </c>
      <c r="R23" s="66">
        <f>SUM(N23:Q23)</f>
        <v>-184.26500000000001</v>
      </c>
      <c r="S23" s="67">
        <f>'Segment Detail'!S92</f>
        <v>-46.427999999999997</v>
      </c>
      <c r="T23" s="67">
        <f>'Segment Detail'!T92</f>
        <v>-47.166999999999994</v>
      </c>
      <c r="U23" s="67">
        <f>'Segment Detail'!U92</f>
        <v>-41.687999999999988</v>
      </c>
      <c r="V23" s="67">
        <f>'Segment Detail'!V92</f>
        <v>-38.437000000000005</v>
      </c>
      <c r="W23" s="66">
        <f>SUM(S23:V23)</f>
        <v>-173.72</v>
      </c>
      <c r="X23" s="67">
        <f>'Segment Detail'!X92</f>
        <v>-45.905154263099675</v>
      </c>
      <c r="Y23" s="67">
        <f>'Segment Detail'!Y92</f>
        <v>-48.548000000000009</v>
      </c>
      <c r="Z23" s="67">
        <f>'Segment Detail'!Z92</f>
        <v>-45.305000000000007</v>
      </c>
      <c r="AA23" s="67">
        <f>'Segment Detail'!AA92</f>
        <v>-49.646000000000001</v>
      </c>
      <c r="AB23" s="66">
        <f>SUM(X23:AA23)</f>
        <v>-189.40415426309971</v>
      </c>
      <c r="AC23" s="67">
        <f>'Segment Detail'!AC92</f>
        <v>-44.563000000000002</v>
      </c>
      <c r="AD23" s="67">
        <f>'Segment Detail'!AD92</f>
        <v>-34.198999999999998</v>
      </c>
      <c r="AE23" s="346"/>
      <c r="AF23" s="26"/>
    </row>
    <row r="24" spans="2:32">
      <c r="B24" s="68" t="s">
        <v>8</v>
      </c>
      <c r="C24" s="94"/>
      <c r="D24" s="70">
        <f t="shared" ref="D24:R24" si="11">SUM(D20:D23)</f>
        <v>243.58599999999996</v>
      </c>
      <c r="E24" s="70">
        <f t="shared" si="11"/>
        <v>227.57299999999989</v>
      </c>
      <c r="F24" s="70">
        <f t="shared" si="11"/>
        <v>241.666</v>
      </c>
      <c r="G24" s="70">
        <f t="shared" si="11"/>
        <v>228.76200000000006</v>
      </c>
      <c r="H24" s="69">
        <f t="shared" si="11"/>
        <v>941.58699999999999</v>
      </c>
      <c r="I24" s="70">
        <f t="shared" si="11"/>
        <v>287.48</v>
      </c>
      <c r="J24" s="70">
        <f t="shared" si="11"/>
        <v>271.48399999999998</v>
      </c>
      <c r="K24" s="70">
        <f t="shared" si="11"/>
        <v>237.85700000000003</v>
      </c>
      <c r="L24" s="70">
        <f t="shared" si="11"/>
        <v>249.82500000000005</v>
      </c>
      <c r="M24" s="69">
        <f t="shared" si="11"/>
        <v>1046.646</v>
      </c>
      <c r="N24" s="70">
        <f t="shared" si="11"/>
        <v>297.56100000000004</v>
      </c>
      <c r="O24" s="70">
        <f t="shared" si="11"/>
        <v>261.41699999999997</v>
      </c>
      <c r="P24" s="70">
        <f t="shared" si="11"/>
        <v>262.92600000000004</v>
      </c>
      <c r="Q24" s="70">
        <f t="shared" si="11"/>
        <v>256.66700000000003</v>
      </c>
      <c r="R24" s="69">
        <f t="shared" si="11"/>
        <v>1078.5710000000001</v>
      </c>
      <c r="S24" s="70">
        <f t="shared" ref="S24:T24" si="12">SUM(S20:S23)</f>
        <v>301.33799999999997</v>
      </c>
      <c r="T24" s="70">
        <f t="shared" si="12"/>
        <v>277.00200000000007</v>
      </c>
      <c r="U24" s="70">
        <f t="shared" ref="U24:W24" si="13">SUM(U20:U23)</f>
        <v>278.50500000000005</v>
      </c>
      <c r="V24" s="70">
        <f t="shared" si="13"/>
        <v>267.54500000000002</v>
      </c>
      <c r="W24" s="69">
        <f t="shared" si="13"/>
        <v>1124.3900000000001</v>
      </c>
      <c r="X24" s="70">
        <f t="shared" ref="X24:Y24" si="14">SUM(X20:X23)</f>
        <v>262.34899999999993</v>
      </c>
      <c r="Y24" s="70">
        <f t="shared" si="14"/>
        <v>235.63499999999999</v>
      </c>
      <c r="Z24" s="70">
        <f t="shared" ref="Z24:AB24" si="15">SUM(Z20:Z23)</f>
        <v>241.56399999999996</v>
      </c>
      <c r="AA24" s="70">
        <f t="shared" si="15"/>
        <v>206.81200000000001</v>
      </c>
      <c r="AB24" s="69">
        <f t="shared" si="15"/>
        <v>946.35999999999979</v>
      </c>
      <c r="AC24" s="70">
        <f t="shared" ref="AC24:AD24" si="16">SUM(AC20:AC23)</f>
        <v>24.403000000000006</v>
      </c>
      <c r="AD24" s="70">
        <f t="shared" si="16"/>
        <v>-210.28799999999995</v>
      </c>
      <c r="AE24" s="346"/>
      <c r="AF24" s="26"/>
    </row>
    <row r="25" spans="2:32">
      <c r="B25" s="37"/>
      <c r="C25" s="37"/>
      <c r="D25" s="72"/>
      <c r="E25" s="72"/>
      <c r="F25" s="72"/>
      <c r="G25" s="72"/>
      <c r="H25" s="71"/>
      <c r="I25" s="72"/>
      <c r="J25" s="72"/>
      <c r="K25" s="72"/>
      <c r="L25" s="72"/>
      <c r="M25" s="71"/>
      <c r="N25" s="72"/>
      <c r="O25" s="72"/>
      <c r="P25" s="72"/>
      <c r="Q25" s="72"/>
      <c r="R25" s="71"/>
      <c r="S25" s="72"/>
      <c r="T25" s="72"/>
      <c r="U25" s="72"/>
      <c r="V25" s="72"/>
      <c r="W25" s="71"/>
      <c r="X25" s="72"/>
      <c r="Y25" s="72"/>
      <c r="Z25" s="72"/>
      <c r="AA25" s="72"/>
      <c r="AB25" s="71"/>
      <c r="AC25" s="72"/>
      <c r="AD25" s="72"/>
      <c r="AE25" s="26"/>
      <c r="AF25" s="26"/>
    </row>
    <row r="26" spans="2:32">
      <c r="B26" s="74" t="s">
        <v>9</v>
      </c>
      <c r="C26" s="74"/>
      <c r="D26" s="76"/>
      <c r="E26" s="76"/>
      <c r="F26" s="76"/>
      <c r="G26" s="76"/>
      <c r="H26" s="75"/>
      <c r="I26" s="76"/>
      <c r="J26" s="76"/>
      <c r="K26" s="76"/>
      <c r="L26" s="76"/>
      <c r="M26" s="75"/>
      <c r="N26" s="76"/>
      <c r="O26" s="76"/>
      <c r="P26" s="76"/>
      <c r="Q26" s="76"/>
      <c r="R26" s="75"/>
      <c r="S26" s="76"/>
      <c r="T26" s="76"/>
      <c r="U26" s="76"/>
      <c r="V26" s="76"/>
      <c r="W26" s="75"/>
      <c r="X26" s="76"/>
      <c r="Y26" s="76"/>
      <c r="Z26" s="76"/>
      <c r="AA26" s="76"/>
      <c r="AB26" s="75"/>
      <c r="AC26" s="76"/>
      <c r="AD26" s="76"/>
      <c r="AE26" s="26"/>
      <c r="AF26" s="26"/>
    </row>
    <row r="27" spans="2:32">
      <c r="B27" s="77" t="s">
        <v>6</v>
      </c>
      <c r="C27" s="77"/>
      <c r="D27" s="79">
        <f t="shared" ref="D27:R27" si="17">D20/D6</f>
        <v>0.42542673203000408</v>
      </c>
      <c r="E27" s="79">
        <f t="shared" si="17"/>
        <v>0.38928040605441677</v>
      </c>
      <c r="F27" s="79">
        <f t="shared" si="17"/>
        <v>0.38086403485655063</v>
      </c>
      <c r="G27" s="79">
        <f t="shared" si="17"/>
        <v>0.36436872713717416</v>
      </c>
      <c r="H27" s="78">
        <f t="shared" si="17"/>
        <v>0.38944080061175806</v>
      </c>
      <c r="I27" s="79">
        <f t="shared" si="17"/>
        <v>0.40499715416738619</v>
      </c>
      <c r="J27" s="79">
        <f t="shared" si="17"/>
        <v>0.38432874512886561</v>
      </c>
      <c r="K27" s="79">
        <f t="shared" si="17"/>
        <v>0.34068892639501641</v>
      </c>
      <c r="L27" s="79">
        <f t="shared" si="17"/>
        <v>0.36042059465927717</v>
      </c>
      <c r="M27" s="78">
        <f t="shared" si="17"/>
        <v>0.37334161568412916</v>
      </c>
      <c r="N27" s="79">
        <f t="shared" si="17"/>
        <v>0.40922895593969361</v>
      </c>
      <c r="O27" s="79">
        <f t="shared" si="17"/>
        <v>0.35552339073181094</v>
      </c>
      <c r="P27" s="79">
        <f t="shared" si="17"/>
        <v>0.34235366862286498</v>
      </c>
      <c r="Q27" s="79">
        <f t="shared" si="17"/>
        <v>0.33865618573604794</v>
      </c>
      <c r="R27" s="78">
        <f t="shared" si="17"/>
        <v>0.36213521429383605</v>
      </c>
      <c r="S27" s="79">
        <f t="shared" ref="S27:T27" si="18">S20/S6</f>
        <v>0.36274433671318584</v>
      </c>
      <c r="T27" s="79">
        <f t="shared" si="18"/>
        <v>0.33917477785420014</v>
      </c>
      <c r="U27" s="79">
        <f t="shared" ref="U27:W27" si="19">U20/U6</f>
        <v>0.32845374723648807</v>
      </c>
      <c r="V27" s="79">
        <f t="shared" si="19"/>
        <v>0.32478610743913078</v>
      </c>
      <c r="W27" s="78">
        <f t="shared" si="19"/>
        <v>0.33914592490002454</v>
      </c>
      <c r="X27" s="79">
        <f t="shared" ref="X27:Y27" si="20">X20/X6</f>
        <v>0.31377912265106567</v>
      </c>
      <c r="Y27" s="79">
        <f t="shared" si="20"/>
        <v>0.29030459598803249</v>
      </c>
      <c r="Z27" s="79">
        <f t="shared" ref="Z27:AB27" si="21">Z20/Z6</f>
        <v>0.29578778148615403</v>
      </c>
      <c r="AA27" s="79">
        <f t="shared" si="21"/>
        <v>0.2812992620260632</v>
      </c>
      <c r="AB27" s="78">
        <f t="shared" si="21"/>
        <v>0.29585709320065962</v>
      </c>
      <c r="AC27" s="79">
        <f t="shared" ref="AC27:AC29" si="22">AC20/AC6</f>
        <v>0.15303142601291084</v>
      </c>
      <c r="AD27" s="79">
        <f>AD20/AD6</f>
        <v>4.1976128915879976</v>
      </c>
      <c r="AE27" s="346"/>
      <c r="AF27" s="26"/>
    </row>
    <row r="28" spans="2:32">
      <c r="B28" s="234" t="s">
        <v>109</v>
      </c>
      <c r="C28" s="234"/>
      <c r="D28" s="79">
        <f t="shared" ref="D28:R28" si="23">D21/D7</f>
        <v>0.3573670340201246</v>
      </c>
      <c r="E28" s="79">
        <f t="shared" si="23"/>
        <v>0.39785355327787408</v>
      </c>
      <c r="F28" s="79">
        <f t="shared" si="23"/>
        <v>0.4044746457384461</v>
      </c>
      <c r="G28" s="79">
        <f t="shared" si="23"/>
        <v>0.38412235979606701</v>
      </c>
      <c r="H28" s="78">
        <f t="shared" si="23"/>
        <v>0.38631913234246218</v>
      </c>
      <c r="I28" s="79">
        <f t="shared" si="23"/>
        <v>0.35953244443492094</v>
      </c>
      <c r="J28" s="79">
        <f t="shared" si="23"/>
        <v>0.3622744540625113</v>
      </c>
      <c r="K28" s="79">
        <f t="shared" si="23"/>
        <v>0.33736466365590551</v>
      </c>
      <c r="L28" s="79">
        <f t="shared" si="23"/>
        <v>0.38159910286082416</v>
      </c>
      <c r="M28" s="78">
        <f t="shared" si="23"/>
        <v>0.36036831911929601</v>
      </c>
      <c r="N28" s="79">
        <f t="shared" si="23"/>
        <v>0.29354433844834799</v>
      </c>
      <c r="O28" s="79">
        <f t="shared" si="23"/>
        <v>0.34846622259069721</v>
      </c>
      <c r="P28" s="79">
        <f t="shared" si="23"/>
        <v>0.38799059486966547</v>
      </c>
      <c r="Q28" s="79">
        <f t="shared" si="23"/>
        <v>0.41921899114415218</v>
      </c>
      <c r="R28" s="78">
        <f t="shared" si="23"/>
        <v>0.36327663052735937</v>
      </c>
      <c r="S28" s="79">
        <f t="shared" ref="S28:T28" si="24">S21/S7</f>
        <v>0.36020290121634252</v>
      </c>
      <c r="T28" s="79">
        <f t="shared" si="24"/>
        <v>0.33744421985919482</v>
      </c>
      <c r="U28" s="79">
        <f t="shared" ref="U28:W28" si="25">U21/U7</f>
        <v>0.35385982004699412</v>
      </c>
      <c r="V28" s="79">
        <f t="shared" si="25"/>
        <v>0.37610122068982588</v>
      </c>
      <c r="W28" s="78">
        <f t="shared" si="25"/>
        <v>0.35682493302931151</v>
      </c>
      <c r="X28" s="79">
        <f t="shared" ref="X28:Y28" si="26">X21/X7</f>
        <v>0.27424495817110872</v>
      </c>
      <c r="Y28" s="79">
        <f t="shared" si="26"/>
        <v>0.31130654808268782</v>
      </c>
      <c r="Z28" s="79">
        <f t="shared" ref="Z28:AB28" si="27">Z21/Z7</f>
        <v>0.32180764127905864</v>
      </c>
      <c r="AA28" s="79">
        <f t="shared" si="27"/>
        <v>0.28984822934232712</v>
      </c>
      <c r="AB28" s="78">
        <f t="shared" si="27"/>
        <v>0.29921550162970101</v>
      </c>
      <c r="AC28" s="79">
        <f t="shared" si="22"/>
        <v>4.6524168218584114E-2</v>
      </c>
      <c r="AD28" s="79">
        <f>AD21/AD7</f>
        <v>-0.31742326080157279</v>
      </c>
      <c r="AE28" s="346"/>
      <c r="AF28" s="26"/>
    </row>
    <row r="29" spans="2:32">
      <c r="B29" s="234" t="s">
        <v>110</v>
      </c>
      <c r="C29" s="234"/>
      <c r="D29" s="79">
        <f t="shared" ref="D29:R29" si="28">D22/D8</f>
        <v>0.11001581444385874</v>
      </c>
      <c r="E29" s="79">
        <f t="shared" si="28"/>
        <v>0.13951193031805958</v>
      </c>
      <c r="F29" s="79">
        <f t="shared" si="28"/>
        <v>0.16638858662797729</v>
      </c>
      <c r="G29" s="79">
        <f t="shared" si="28"/>
        <v>0.17133346884846024</v>
      </c>
      <c r="H29" s="78">
        <f t="shared" si="28"/>
        <v>0.14733191772732415</v>
      </c>
      <c r="I29" s="79">
        <f t="shared" si="28"/>
        <v>0.14696269363915912</v>
      </c>
      <c r="J29" s="79">
        <f t="shared" si="28"/>
        <v>0.19325652081713438</v>
      </c>
      <c r="K29" s="79">
        <f t="shared" si="28"/>
        <v>0.19774020784715343</v>
      </c>
      <c r="L29" s="79">
        <f t="shared" si="28"/>
        <v>0.16987907271479119</v>
      </c>
      <c r="M29" s="78">
        <f t="shared" si="28"/>
        <v>0.17787945822521134</v>
      </c>
      <c r="N29" s="79">
        <f t="shared" si="28"/>
        <v>0.10909994872830665</v>
      </c>
      <c r="O29" s="79">
        <f t="shared" si="28"/>
        <v>0.15867605724808581</v>
      </c>
      <c r="P29" s="79">
        <f t="shared" si="28"/>
        <v>0.19530397333411992</v>
      </c>
      <c r="Q29" s="79">
        <f t="shared" si="28"/>
        <v>0.19752644679527065</v>
      </c>
      <c r="R29" s="78">
        <f t="shared" si="28"/>
        <v>0.16560415868334166</v>
      </c>
      <c r="S29" s="79">
        <f t="shared" ref="S29:T29" si="29">S22/S8</f>
        <v>0.17260157350868954</v>
      </c>
      <c r="T29" s="79">
        <f t="shared" si="29"/>
        <v>0.16034780572064292</v>
      </c>
      <c r="U29" s="79">
        <f t="shared" ref="U29:W29" si="30">U22/U8</f>
        <v>0.23053596715824401</v>
      </c>
      <c r="V29" s="79">
        <f t="shared" si="30"/>
        <v>0.20972334622186256</v>
      </c>
      <c r="W29" s="78">
        <f t="shared" si="30"/>
        <v>0.19343852877738676</v>
      </c>
      <c r="X29" s="79">
        <f t="shared" ref="X29:Y29" si="31">X22/X8</f>
        <v>9.618154432315866E-2</v>
      </c>
      <c r="Y29" s="79">
        <f t="shared" si="31"/>
        <v>0.10658400563105745</v>
      </c>
      <c r="Z29" s="79">
        <f t="shared" ref="Z29:AB29" si="32">Z22/Z8</f>
        <v>0.12855195273864578</v>
      </c>
      <c r="AA29" s="79">
        <f t="shared" si="32"/>
        <v>9.7666596594492339E-2</v>
      </c>
      <c r="AB29" s="78">
        <f t="shared" si="32"/>
        <v>0.10743648611922962</v>
      </c>
      <c r="AC29" s="79">
        <f t="shared" si="22"/>
        <v>-8.1958910815875238E-2</v>
      </c>
      <c r="AD29" s="79">
        <f>AD22/AD8</f>
        <v>-0.27760154472105369</v>
      </c>
      <c r="AE29" s="346"/>
      <c r="AF29" s="26"/>
    </row>
    <row r="30" spans="2:32">
      <c r="B30" s="77" t="s">
        <v>7</v>
      </c>
      <c r="C30" s="77"/>
      <c r="D30" s="79" t="s">
        <v>26</v>
      </c>
      <c r="E30" s="79" t="s">
        <v>26</v>
      </c>
      <c r="F30" s="79" t="s">
        <v>26</v>
      </c>
      <c r="G30" s="79" t="s">
        <v>26</v>
      </c>
      <c r="H30" s="78" t="s">
        <v>26</v>
      </c>
      <c r="I30" s="79" t="s">
        <v>26</v>
      </c>
      <c r="J30" s="79" t="s">
        <v>26</v>
      </c>
      <c r="K30" s="79" t="s">
        <v>26</v>
      </c>
      <c r="L30" s="79" t="s">
        <v>26</v>
      </c>
      <c r="M30" s="78" t="s">
        <v>26</v>
      </c>
      <c r="N30" s="79" t="s">
        <v>26</v>
      </c>
      <c r="O30" s="79" t="s">
        <v>26</v>
      </c>
      <c r="P30" s="79" t="s">
        <v>26</v>
      </c>
      <c r="Q30" s="79" t="s">
        <v>26</v>
      </c>
      <c r="R30" s="78" t="s">
        <v>26</v>
      </c>
      <c r="S30" s="79" t="s">
        <v>26</v>
      </c>
      <c r="T30" s="79" t="s">
        <v>26</v>
      </c>
      <c r="U30" s="79" t="s">
        <v>26</v>
      </c>
      <c r="V30" s="79" t="s">
        <v>26</v>
      </c>
      <c r="W30" s="78" t="s">
        <v>26</v>
      </c>
      <c r="X30" s="79" t="s">
        <v>26</v>
      </c>
      <c r="Y30" s="79" t="s">
        <v>26</v>
      </c>
      <c r="Z30" s="79" t="s">
        <v>26</v>
      </c>
      <c r="AA30" s="79" t="s">
        <v>26</v>
      </c>
      <c r="AB30" s="78" t="s">
        <v>26</v>
      </c>
      <c r="AC30" s="79" t="s">
        <v>26</v>
      </c>
      <c r="AD30" s="79" t="s">
        <v>26</v>
      </c>
      <c r="AE30" s="346"/>
      <c r="AF30" s="26"/>
    </row>
    <row r="31" spans="2:32" s="15" customFormat="1">
      <c r="B31" s="80" t="s">
        <v>130</v>
      </c>
      <c r="C31" s="80"/>
      <c r="D31" s="82">
        <f t="shared" ref="D31:R31" si="33">D24/D10</f>
        <v>0.3429107986508021</v>
      </c>
      <c r="E31" s="82">
        <f t="shared" si="33"/>
        <v>0.32184400593417239</v>
      </c>
      <c r="F31" s="82">
        <f t="shared" si="33"/>
        <v>0.30785399272868103</v>
      </c>
      <c r="G31" s="82">
        <f t="shared" si="33"/>
        <v>0.3016157847202538</v>
      </c>
      <c r="H31" s="81">
        <f t="shared" si="33"/>
        <v>0.31800745450025947</v>
      </c>
      <c r="I31" s="82">
        <f t="shared" si="33"/>
        <v>0.33445679855458077</v>
      </c>
      <c r="J31" s="82">
        <f t="shared" si="33"/>
        <v>0.3211908542168988</v>
      </c>
      <c r="K31" s="82">
        <f t="shared" si="33"/>
        <v>0.28350698245765016</v>
      </c>
      <c r="L31" s="82">
        <f t="shared" si="33"/>
        <v>0.30113148051941796</v>
      </c>
      <c r="M31" s="81">
        <f t="shared" si="33"/>
        <v>0.31026560811832121</v>
      </c>
      <c r="N31" s="82">
        <f t="shared" si="33"/>
        <v>0.32507786613470435</v>
      </c>
      <c r="O31" s="82">
        <f t="shared" si="33"/>
        <v>0.29024951618974021</v>
      </c>
      <c r="P31" s="82">
        <f t="shared" si="33"/>
        <v>0.29194342476066126</v>
      </c>
      <c r="Q31" s="82">
        <f t="shared" si="33"/>
        <v>0.29105120755855224</v>
      </c>
      <c r="R31" s="81">
        <f t="shared" si="33"/>
        <v>0.29972927488353429</v>
      </c>
      <c r="S31" s="82">
        <f t="shared" ref="S31:T31" si="34">S24/S10</f>
        <v>0.30488410704908792</v>
      </c>
      <c r="T31" s="82">
        <f t="shared" si="34"/>
        <v>0.28139857127764201</v>
      </c>
      <c r="U31" s="82">
        <f t="shared" ref="U31:W31" si="35">U24/U10</f>
        <v>0.28703481355439603</v>
      </c>
      <c r="V31" s="82">
        <f t="shared" si="35"/>
        <v>0.28957346715413707</v>
      </c>
      <c r="W31" s="81">
        <f t="shared" si="35"/>
        <v>0.29076876863936957</v>
      </c>
      <c r="X31" s="82">
        <f t="shared" ref="X31:Y31" si="36">X24/X10</f>
        <v>0.25000822069663192</v>
      </c>
      <c r="Y31" s="82">
        <f t="shared" si="36"/>
        <v>0.23563358619848282</v>
      </c>
      <c r="Z31" s="82">
        <f t="shared" ref="Z31:AB31" si="37">Z24/Z10</f>
        <v>0.24544223271919596</v>
      </c>
      <c r="AA31" s="82">
        <f t="shared" si="37"/>
        <v>0.21968055615608345</v>
      </c>
      <c r="AB31" s="81">
        <f t="shared" si="37"/>
        <v>0.23807870614955309</v>
      </c>
      <c r="AC31" s="82">
        <f>AC24/AC10</f>
        <v>3.7031641468518638E-2</v>
      </c>
      <c r="AD31" s="82">
        <f>AD24/AD10</f>
        <v>-2.5322479649342511</v>
      </c>
      <c r="AE31" s="346"/>
      <c r="AF31" s="26"/>
    </row>
    <row r="32" spans="2:32">
      <c r="B32" s="77"/>
      <c r="C32" s="77"/>
      <c r="D32" s="76"/>
      <c r="E32" s="76"/>
      <c r="F32" s="76"/>
      <c r="G32" s="76"/>
      <c r="H32" s="75"/>
      <c r="I32" s="76"/>
      <c r="J32" s="76"/>
      <c r="K32" s="76"/>
      <c r="L32" s="76"/>
      <c r="M32" s="75"/>
      <c r="N32" s="76"/>
      <c r="O32" s="76"/>
      <c r="P32" s="76"/>
      <c r="Q32" s="76"/>
      <c r="R32" s="75"/>
      <c r="S32" s="76"/>
      <c r="T32" s="76"/>
      <c r="U32" s="76"/>
      <c r="V32" s="76"/>
      <c r="W32" s="75"/>
      <c r="X32" s="76"/>
      <c r="Y32" s="76"/>
      <c r="Z32" s="76"/>
      <c r="AA32" s="76"/>
      <c r="AB32" s="75"/>
      <c r="AC32" s="76"/>
      <c r="AD32" s="76"/>
      <c r="AE32" s="26"/>
      <c r="AF32" s="26"/>
    </row>
    <row r="33" spans="2:32">
      <c r="B33" s="74" t="s">
        <v>5</v>
      </c>
      <c r="C33" s="74"/>
      <c r="D33" s="76"/>
      <c r="E33" s="76"/>
      <c r="F33" s="76"/>
      <c r="G33" s="76"/>
      <c r="H33" s="75"/>
      <c r="I33" s="76"/>
      <c r="J33" s="76"/>
      <c r="K33" s="76"/>
      <c r="L33" s="76"/>
      <c r="M33" s="75"/>
      <c r="N33" s="76"/>
      <c r="O33" s="76"/>
      <c r="P33" s="76"/>
      <c r="Q33" s="76"/>
      <c r="R33" s="75"/>
      <c r="S33" s="76"/>
      <c r="T33" s="76"/>
      <c r="U33" s="76"/>
      <c r="V33" s="76"/>
      <c r="W33" s="75"/>
      <c r="X33" s="76"/>
      <c r="Y33" s="76"/>
      <c r="Z33" s="76"/>
      <c r="AA33" s="76"/>
      <c r="AB33" s="75"/>
      <c r="AC33" s="76"/>
      <c r="AD33" s="76"/>
      <c r="AE33" s="26"/>
      <c r="AF33" s="26"/>
    </row>
    <row r="34" spans="2:32">
      <c r="B34" s="77" t="s">
        <v>6</v>
      </c>
      <c r="C34" s="77"/>
      <c r="D34" s="79" t="s">
        <v>26</v>
      </c>
      <c r="E34" s="79" t="s">
        <v>26</v>
      </c>
      <c r="F34" s="79" t="s">
        <v>26</v>
      </c>
      <c r="G34" s="79" t="s">
        <v>26</v>
      </c>
      <c r="H34" s="78" t="s">
        <v>26</v>
      </c>
      <c r="I34" s="79">
        <f t="shared" ref="I34:O34" si="38">IFERROR((I20-D20)/ABS(D20),"n/a")</f>
        <v>0.17228708807100865</v>
      </c>
      <c r="J34" s="79">
        <f t="shared" si="38"/>
        <v>0.1937040596348153</v>
      </c>
      <c r="K34" s="79">
        <f t="shared" si="38"/>
        <v>-8.4780242084286875E-2</v>
      </c>
      <c r="L34" s="79">
        <f t="shared" si="38"/>
        <v>5.9823186264125375E-2</v>
      </c>
      <c r="M34" s="78">
        <f t="shared" si="38"/>
        <v>8.2691323742571224E-2</v>
      </c>
      <c r="N34" s="79">
        <f t="shared" si="38"/>
        <v>7.1839125834925674E-2</v>
      </c>
      <c r="O34" s="79">
        <f t="shared" si="38"/>
        <v>-1.6614881154425318E-2</v>
      </c>
      <c r="P34" s="79">
        <f t="shared" ref="P34:P38" si="39">IFERROR((P20-K20)/ABS(K20),"n/a")</f>
        <v>9.1136816108465274E-2</v>
      </c>
      <c r="Q34" s="79">
        <f t="shared" ref="Q34:AB38" si="40">IFERROR((Q20-L20)/ABS(L20),"n/a")</f>
        <v>2.2051044535992124E-2</v>
      </c>
      <c r="R34" s="78">
        <f t="shared" si="40"/>
        <v>4.1714131035494095E-2</v>
      </c>
      <c r="S34" s="79">
        <f t="shared" si="40"/>
        <v>-3.6557967544952004E-2</v>
      </c>
      <c r="T34" s="79">
        <f t="shared" si="40"/>
        <v>8.0198782171558125E-2</v>
      </c>
      <c r="U34" s="79">
        <f t="shared" si="40"/>
        <v>6.2336306568061835E-2</v>
      </c>
      <c r="V34" s="79">
        <f t="shared" si="40"/>
        <v>3.0538356595655299E-2</v>
      </c>
      <c r="W34" s="78">
        <f t="shared" si="40"/>
        <v>3.0417435836360317E-2</v>
      </c>
      <c r="X34" s="79">
        <f t="shared" si="40"/>
        <v>-7.1612612199336276E-2</v>
      </c>
      <c r="Y34" s="79">
        <f t="shared" si="40"/>
        <v>-0.13820212290914768</v>
      </c>
      <c r="Z34" s="79">
        <f t="shared" si="40"/>
        <v>-8.555452165821692E-2</v>
      </c>
      <c r="AA34" s="79">
        <f t="shared" si="40"/>
        <v>-0.12362988335493415</v>
      </c>
      <c r="AB34" s="78">
        <f t="shared" si="40"/>
        <v>-0.10386893472689675</v>
      </c>
      <c r="AC34" s="79">
        <f t="shared" ref="AC34:AC38" si="41">IFERROR((AC20-X20)/ABS(X20),"n/a")</f>
        <v>-0.73048938667105878</v>
      </c>
      <c r="AD34" s="79">
        <f>IFERROR((AD20-Y20)/ABS(Y20),"n/a")</f>
        <v>-1.6637114715445609</v>
      </c>
      <c r="AE34" s="346"/>
      <c r="AF34" s="26"/>
    </row>
    <row r="35" spans="2:32">
      <c r="B35" s="235" t="s">
        <v>109</v>
      </c>
      <c r="C35" s="235"/>
      <c r="D35" s="79" t="s">
        <v>26</v>
      </c>
      <c r="E35" s="79" t="s">
        <v>26</v>
      </c>
      <c r="F35" s="79" t="s">
        <v>26</v>
      </c>
      <c r="G35" s="79" t="s">
        <v>26</v>
      </c>
      <c r="H35" s="78" t="s">
        <v>26</v>
      </c>
      <c r="I35" s="79">
        <f t="shared" ref="I35:O35" si="42">IFERROR((I21-D21)/ABS(D21),"n/a")</f>
        <v>0.12484497033486391</v>
      </c>
      <c r="J35" s="79">
        <f t="shared" si="42"/>
        <v>1.1275405343685862E-2</v>
      </c>
      <c r="K35" s="79">
        <f t="shared" si="42"/>
        <v>-4.7561382996492416E-2</v>
      </c>
      <c r="L35" s="79">
        <f t="shared" si="42"/>
        <v>8.3021832168589979E-2</v>
      </c>
      <c r="M35" s="78">
        <f t="shared" si="42"/>
        <v>3.9766166805853084E-2</v>
      </c>
      <c r="N35" s="79">
        <f t="shared" si="42"/>
        <v>-0.15318483200476793</v>
      </c>
      <c r="O35" s="79">
        <f t="shared" si="42"/>
        <v>3.2178846642391006E-2</v>
      </c>
      <c r="P35" s="79">
        <f t="shared" si="39"/>
        <v>0.17440484019465974</v>
      </c>
      <c r="Q35" s="79">
        <f t="shared" si="40"/>
        <v>7.6807643248380505E-2</v>
      </c>
      <c r="R35" s="78">
        <f t="shared" si="40"/>
        <v>3.5182740726772362E-2</v>
      </c>
      <c r="S35" s="79">
        <f t="shared" si="40"/>
        <v>0.3094098602948942</v>
      </c>
      <c r="T35" s="79">
        <f t="shared" si="40"/>
        <v>-5.4940246670495081E-2</v>
      </c>
      <c r="U35" s="79">
        <f t="shared" si="40"/>
        <v>-7.7985590025011917E-2</v>
      </c>
      <c r="V35" s="79">
        <f t="shared" si="40"/>
        <v>-0.117991359687834</v>
      </c>
      <c r="W35" s="78">
        <f t="shared" si="40"/>
        <v>-9.6479184447286048E-3</v>
      </c>
      <c r="X35" s="79">
        <f t="shared" si="40"/>
        <v>-0.21533269449334635</v>
      </c>
      <c r="Y35" s="79">
        <f t="shared" si="40"/>
        <v>-4.5879391168470285E-2</v>
      </c>
      <c r="Z35" s="79">
        <f t="shared" si="40"/>
        <v>-9.6485545388290544E-2</v>
      </c>
      <c r="AA35" s="79">
        <f t="shared" si="40"/>
        <v>-0.20790540896402804</v>
      </c>
      <c r="AB35" s="78">
        <f t="shared" si="40"/>
        <v>-0.14352229156746049</v>
      </c>
      <c r="AC35" s="79">
        <f t="shared" si="41"/>
        <v>-0.85668086426117696</v>
      </c>
      <c r="AD35" s="79">
        <f>IFERROR((AD21-Y21)/ABS(Y21),"n/a")</f>
        <v>-1.4309197058154521</v>
      </c>
      <c r="AE35" s="346"/>
      <c r="AF35" s="26"/>
    </row>
    <row r="36" spans="2:32">
      <c r="B36" s="235" t="s">
        <v>110</v>
      </c>
      <c r="C36" s="235"/>
      <c r="D36" s="79" t="s">
        <v>26</v>
      </c>
      <c r="E36" s="79" t="s">
        <v>26</v>
      </c>
      <c r="F36" s="79" t="s">
        <v>26</v>
      </c>
      <c r="G36" s="79" t="s">
        <v>26</v>
      </c>
      <c r="H36" s="78" t="s">
        <v>26</v>
      </c>
      <c r="I36" s="79">
        <f t="shared" ref="I36:O36" si="43">IFERROR((I22-D22)/ABS(D22),"n/a")</f>
        <v>0.82055582175371333</v>
      </c>
      <c r="J36" s="79">
        <f t="shared" si="43"/>
        <v>0.93420587194906235</v>
      </c>
      <c r="K36" s="79">
        <f t="shared" si="43"/>
        <v>0.71166981543380325</v>
      </c>
      <c r="L36" s="79">
        <f t="shared" si="43"/>
        <v>0.43126204953284886</v>
      </c>
      <c r="M36" s="78">
        <f t="shared" si="43"/>
        <v>0.70407641139348442</v>
      </c>
      <c r="N36" s="79">
        <f t="shared" si="43"/>
        <v>-7.5931043558362818E-2</v>
      </c>
      <c r="O36" s="79">
        <f t="shared" si="43"/>
        <v>-0.10177395757132403</v>
      </c>
      <c r="P36" s="79">
        <f t="shared" si="39"/>
        <v>0.12429954151808459</v>
      </c>
      <c r="Q36" s="79">
        <f t="shared" si="40"/>
        <v>0.3156149621800845</v>
      </c>
      <c r="R36" s="78">
        <f t="shared" si="40"/>
        <v>7.0563507156440622E-2</v>
      </c>
      <c r="S36" s="79">
        <f t="shared" si="40"/>
        <v>0.67459413272571922</v>
      </c>
      <c r="T36" s="79">
        <f t="shared" si="40"/>
        <v>0.11513794156571296</v>
      </c>
      <c r="U36" s="79">
        <f t="shared" si="40"/>
        <v>0.21711221869808159</v>
      </c>
      <c r="V36" s="79">
        <f t="shared" si="40"/>
        <v>0.10215011420020512</v>
      </c>
      <c r="W36" s="78">
        <f t="shared" si="40"/>
        <v>0.23466716529543755</v>
      </c>
      <c r="X36" s="79">
        <f t="shared" si="40"/>
        <v>-0.4042862441874337</v>
      </c>
      <c r="Y36" s="79">
        <f t="shared" si="40"/>
        <v>-0.28117582618221643</v>
      </c>
      <c r="Z36" s="79">
        <f t="shared" si="40"/>
        <v>-0.40323881615685292</v>
      </c>
      <c r="AA36" s="79">
        <f t="shared" si="40"/>
        <v>-0.50200085751036161</v>
      </c>
      <c r="AB36" s="78">
        <f t="shared" si="40"/>
        <v>-0.40432382904361708</v>
      </c>
      <c r="AC36" s="79">
        <f t="shared" si="41"/>
        <v>-1.6930765664969558</v>
      </c>
      <c r="AD36" s="79">
        <f>IFERROR((AD22-Y22)/ABS(Y22),"n/a")</f>
        <v>-2.0224790449580898</v>
      </c>
      <c r="AE36" s="346"/>
      <c r="AF36" s="26"/>
    </row>
    <row r="37" spans="2:32">
      <c r="B37" s="77" t="s">
        <v>7</v>
      </c>
      <c r="C37" s="77"/>
      <c r="D37" s="79" t="s">
        <v>26</v>
      </c>
      <c r="E37" s="79" t="s">
        <v>26</v>
      </c>
      <c r="F37" s="79" t="s">
        <v>26</v>
      </c>
      <c r="G37" s="79" t="s">
        <v>26</v>
      </c>
      <c r="H37" s="78" t="s">
        <v>26</v>
      </c>
      <c r="I37" s="79">
        <f t="shared" ref="I37:O38" si="44">IFERROR((I23-D23)/ABS(D23),"n/a")</f>
        <v>-0.11581959769956748</v>
      </c>
      <c r="J37" s="79">
        <f t="shared" si="44"/>
        <v>1.353013530135277E-2</v>
      </c>
      <c r="K37" s="79">
        <f t="shared" si="44"/>
        <v>0.24311423954831657</v>
      </c>
      <c r="L37" s="79">
        <f t="shared" si="44"/>
        <v>9.855801031880879E-3</v>
      </c>
      <c r="M37" s="78">
        <f t="shared" si="44"/>
        <v>5.6065112266442285E-2</v>
      </c>
      <c r="N37" s="79">
        <f t="shared" si="44"/>
        <v>6.7595561035757645E-2</v>
      </c>
      <c r="O37" s="79">
        <f t="shared" si="44"/>
        <v>-0.18493765586034883</v>
      </c>
      <c r="P37" s="79">
        <f t="shared" si="39"/>
        <v>-0.15731357200696905</v>
      </c>
      <c r="Q37" s="79">
        <f t="shared" si="40"/>
        <v>-0.15296056294118943</v>
      </c>
      <c r="R37" s="78">
        <f t="shared" si="40"/>
        <v>-0.10796103661836337</v>
      </c>
      <c r="S37" s="79">
        <f t="shared" si="40"/>
        <v>-0.22796159644529035</v>
      </c>
      <c r="T37" s="79">
        <f t="shared" si="40"/>
        <v>7.3448943513764577E-3</v>
      </c>
      <c r="U37" s="79">
        <f t="shared" si="40"/>
        <v>0.11610550419811749</v>
      </c>
      <c r="V37" s="79">
        <f t="shared" si="40"/>
        <v>0.25762901730531496</v>
      </c>
      <c r="W37" s="78">
        <f t="shared" si="40"/>
        <v>5.7227362765582261E-2</v>
      </c>
      <c r="X37" s="79">
        <f t="shared" si="40"/>
        <v>1.1261431397008753E-2</v>
      </c>
      <c r="Y37" s="79">
        <f t="shared" si="40"/>
        <v>-2.9278945025123806E-2</v>
      </c>
      <c r="Z37" s="79">
        <f t="shared" si="40"/>
        <v>-8.6763577048551616E-2</v>
      </c>
      <c r="AA37" s="79">
        <f t="shared" si="40"/>
        <v>-0.29162005359419296</v>
      </c>
      <c r="AB37" s="78">
        <f t="shared" si="40"/>
        <v>-9.0284102366450111E-2</v>
      </c>
      <c r="AC37" s="79">
        <f t="shared" si="41"/>
        <v>2.9237550437305637E-2</v>
      </c>
      <c r="AD37" s="79">
        <f>IFERROR((AD23-Y23)/ABS(Y23),"n/a")</f>
        <v>0.29556315399192568</v>
      </c>
      <c r="AE37" s="346"/>
      <c r="AF37" s="26"/>
    </row>
    <row r="38" spans="2:32">
      <c r="B38" s="80" t="s">
        <v>8</v>
      </c>
      <c r="C38" s="80"/>
      <c r="D38" s="82" t="s">
        <v>26</v>
      </c>
      <c r="E38" s="82" t="s">
        <v>26</v>
      </c>
      <c r="F38" s="82" t="s">
        <v>26</v>
      </c>
      <c r="G38" s="82" t="s">
        <v>26</v>
      </c>
      <c r="H38" s="81" t="s">
        <v>26</v>
      </c>
      <c r="I38" s="82">
        <f t="shared" si="44"/>
        <v>0.18019919042966373</v>
      </c>
      <c r="J38" s="82">
        <f t="shared" si="44"/>
        <v>0.19295346987560083</v>
      </c>
      <c r="K38" s="82">
        <f t="shared" si="44"/>
        <v>-1.5761422790131707E-2</v>
      </c>
      <c r="L38" s="82">
        <f t="shared" si="44"/>
        <v>9.2073858420541804E-2</v>
      </c>
      <c r="M38" s="81">
        <f t="shared" si="44"/>
        <v>0.111576519217024</v>
      </c>
      <c r="N38" s="82">
        <f t="shared" si="44"/>
        <v>3.5066787254765606E-2</v>
      </c>
      <c r="O38" s="82">
        <f t="shared" si="44"/>
        <v>-3.7081374961323715E-2</v>
      </c>
      <c r="P38" s="82">
        <f t="shared" si="39"/>
        <v>0.1053952584956508</v>
      </c>
      <c r="Q38" s="82">
        <f t="shared" si="40"/>
        <v>2.7387171019713732E-2</v>
      </c>
      <c r="R38" s="81">
        <f t="shared" si="40"/>
        <v>3.050219462932088E-2</v>
      </c>
      <c r="S38" s="82">
        <f t="shared" si="40"/>
        <v>1.2693195680885363E-2</v>
      </c>
      <c r="T38" s="82">
        <f t="shared" si="40"/>
        <v>5.9617392900997622E-2</v>
      </c>
      <c r="U38" s="82">
        <f t="shared" si="40"/>
        <v>5.9252413226535239E-2</v>
      </c>
      <c r="V38" s="82">
        <f t="shared" si="40"/>
        <v>4.238176314056729E-2</v>
      </c>
      <c r="W38" s="81">
        <f t="shared" si="40"/>
        <v>4.2481208932930656E-2</v>
      </c>
      <c r="X38" s="82">
        <f t="shared" si="40"/>
        <v>-0.1293862705666064</v>
      </c>
      <c r="Y38" s="82">
        <f t="shared" si="40"/>
        <v>-0.14933827192583471</v>
      </c>
      <c r="Z38" s="82">
        <f t="shared" si="40"/>
        <v>-0.13264034757006188</v>
      </c>
      <c r="AA38" s="82">
        <f t="shared" si="40"/>
        <v>-0.22700106524136127</v>
      </c>
      <c r="AB38" s="81">
        <f t="shared" si="40"/>
        <v>-0.15833474150428259</v>
      </c>
      <c r="AC38" s="82">
        <f t="shared" si="41"/>
        <v>-0.90698268337214927</v>
      </c>
      <c r="AD38" s="82">
        <f>IFERROR((AD24-Y24)/ABS(Y24),"n/a")</f>
        <v>-1.8924310904576993</v>
      </c>
      <c r="AE38" s="346"/>
      <c r="AF38" s="26"/>
    </row>
    <row r="39" spans="2:32">
      <c r="B39" s="323"/>
      <c r="C39" s="323"/>
      <c r="D39" s="324"/>
      <c r="E39" s="324"/>
      <c r="F39" s="324"/>
      <c r="G39" s="324"/>
      <c r="H39" s="325"/>
      <c r="I39" s="324"/>
      <c r="J39" s="324"/>
      <c r="K39" s="324"/>
      <c r="L39" s="324"/>
      <c r="M39" s="325"/>
      <c r="N39" s="324"/>
      <c r="O39" s="324"/>
      <c r="P39" s="324"/>
      <c r="Q39" s="324"/>
      <c r="R39" s="325"/>
      <c r="S39" s="324"/>
      <c r="T39" s="324"/>
      <c r="U39" s="324"/>
      <c r="V39" s="324"/>
      <c r="W39" s="325"/>
      <c r="X39" s="324"/>
      <c r="Y39" s="324"/>
      <c r="Z39" s="324"/>
      <c r="AA39" s="324"/>
      <c r="AB39" s="325"/>
      <c r="AC39" s="324"/>
      <c r="AD39" s="324"/>
      <c r="AE39" s="26"/>
      <c r="AF39" s="26"/>
    </row>
    <row r="40" spans="2:32" ht="15.75">
      <c r="B40" s="83" t="s">
        <v>213</v>
      </c>
      <c r="C40" s="83"/>
      <c r="D40" s="76"/>
      <c r="E40" s="76"/>
      <c r="F40" s="76"/>
      <c r="G40" s="76"/>
      <c r="H40" s="84"/>
      <c r="I40" s="188"/>
      <c r="J40" s="188"/>
      <c r="K40" s="188"/>
      <c r="L40" s="188"/>
      <c r="M40" s="84"/>
      <c r="N40" s="188"/>
      <c r="O40" s="188"/>
      <c r="P40" s="188"/>
      <c r="Q40" s="188"/>
      <c r="R40" s="84"/>
      <c r="S40" s="188"/>
      <c r="T40" s="188"/>
      <c r="U40" s="188"/>
      <c r="V40" s="188"/>
      <c r="W40" s="84"/>
      <c r="X40" s="188"/>
      <c r="Y40" s="188"/>
      <c r="Z40" s="188"/>
      <c r="AA40" s="188"/>
      <c r="AB40" s="84"/>
      <c r="AC40" s="188"/>
      <c r="AD40" s="188"/>
      <c r="AE40" s="26"/>
      <c r="AF40" s="26"/>
    </row>
    <row r="41" spans="2:32">
      <c r="B41" s="60" t="s">
        <v>6</v>
      </c>
      <c r="C41" s="33"/>
      <c r="D41" s="67">
        <f>'Segment Detail'!D33</f>
        <v>186.00800000000001</v>
      </c>
      <c r="E41" s="67">
        <f>'Segment Detail'!E33</f>
        <v>162.08699999999993</v>
      </c>
      <c r="F41" s="67">
        <f>'Segment Detail'!F33</f>
        <v>187.85600000000002</v>
      </c>
      <c r="G41" s="67">
        <f>'Segment Detail'!G33</f>
        <v>157.93599999999998</v>
      </c>
      <c r="H41" s="66">
        <f>'Segment Detail'!H33</f>
        <v>693.88699999999994</v>
      </c>
      <c r="I41" s="67">
        <f>'Segment Detail'!I33</f>
        <v>218.48600000000005</v>
      </c>
      <c r="J41" s="67">
        <f>'Segment Detail'!J33</f>
        <v>192.25900000000001</v>
      </c>
      <c r="K41" s="67">
        <f>'Segment Detail'!K33</f>
        <v>157.78699999999998</v>
      </c>
      <c r="L41" s="67">
        <f>'Segment Detail'!L33</f>
        <v>169.602</v>
      </c>
      <c r="M41" s="66">
        <f>'Segment Detail'!M33</f>
        <v>738.13400000000001</v>
      </c>
      <c r="N41" s="67">
        <f>'Segment Detail'!N33</f>
        <v>229.03000000000006</v>
      </c>
      <c r="O41" s="67">
        <f>'Segment Detail'!O33</f>
        <v>183.292</v>
      </c>
      <c r="P41" s="67">
        <f>'Segment Detail'!P33</f>
        <v>172.09800000000001</v>
      </c>
      <c r="Q41" s="67">
        <f>'Segment Detail'!Q33</f>
        <v>162.20500000000004</v>
      </c>
      <c r="R41" s="66">
        <f>'Segment Detail'!R33</f>
        <v>746.62500000000011</v>
      </c>
      <c r="S41" s="67">
        <f>'Segment Detail'!S33</f>
        <v>211.84499999999997</v>
      </c>
      <c r="T41" s="67">
        <f>'Segment Detail'!T33</f>
        <v>196.00300000000001</v>
      </c>
      <c r="U41" s="67">
        <f>'Segment Detail'!U33</f>
        <v>182.53200000000004</v>
      </c>
      <c r="V41" s="67">
        <f>'Segment Detail'!V33</f>
        <v>165.43100000000001</v>
      </c>
      <c r="W41" s="66">
        <f>'Segment Detail'!W33</f>
        <v>755.81100000000004</v>
      </c>
      <c r="X41" s="67">
        <f>'Segment Detail'!X33</f>
        <v>193.17199999999997</v>
      </c>
      <c r="Y41" s="67">
        <f>'Segment Detail'!Y33</f>
        <v>159.79699999999997</v>
      </c>
      <c r="Z41" s="67">
        <f>'Segment Detail'!Z33</f>
        <v>158.93799999999999</v>
      </c>
      <c r="AA41" s="67">
        <f>'Segment Detail'!AA33</f>
        <v>136.93100000000004</v>
      </c>
      <c r="AB41" s="66">
        <f>'Segment Detail'!AB33</f>
        <v>648.83799999999997</v>
      </c>
      <c r="AC41" s="67">
        <f>'Segment Detail'!AC33</f>
        <v>21.972000000000016</v>
      </c>
      <c r="AD41" s="67">
        <f>'Segment Detail'!AD33</f>
        <v>-183.33099999999999</v>
      </c>
      <c r="AE41" s="346"/>
      <c r="AF41" s="26"/>
    </row>
    <row r="42" spans="2:32">
      <c r="B42" s="373" t="s">
        <v>109</v>
      </c>
      <c r="C42" s="233"/>
      <c r="D42" s="67">
        <f>'Segment Detail'!D55</f>
        <v>17.173000000000002</v>
      </c>
      <c r="E42" s="67">
        <f>'Segment Detail'!E55</f>
        <v>38.749000000000009</v>
      </c>
      <c r="F42" s="67">
        <f>'Segment Detail'!F55</f>
        <v>39.76700000000001</v>
      </c>
      <c r="G42" s="67">
        <f>'Segment Detail'!G55</f>
        <v>38.970999999999997</v>
      </c>
      <c r="H42" s="66">
        <f>'Segment Detail'!H55</f>
        <v>134.66000000000003</v>
      </c>
      <c r="I42" s="67">
        <f>'Segment Detail'!I55</f>
        <v>31.33</v>
      </c>
      <c r="J42" s="67">
        <f>'Segment Detail'!J55</f>
        <v>34.825000000000017</v>
      </c>
      <c r="K42" s="67">
        <f>'Segment Detail'!K55</f>
        <v>28.26400000000001</v>
      </c>
      <c r="L42" s="67">
        <f>'Segment Detail'!L55</f>
        <v>41.75800000000001</v>
      </c>
      <c r="M42" s="66">
        <f>'Segment Detail'!M55</f>
        <v>136.17700000000002</v>
      </c>
      <c r="N42" s="67">
        <f>'Segment Detail'!N55</f>
        <v>19.718999999999994</v>
      </c>
      <c r="O42" s="67">
        <f>'Segment Detail'!O55</f>
        <v>35.239999999999988</v>
      </c>
      <c r="P42" s="67">
        <f>'Segment Detail'!P55</f>
        <v>39.573999999999991</v>
      </c>
      <c r="Q42" s="67">
        <f>'Segment Detail'!Q55</f>
        <v>43.399000000000001</v>
      </c>
      <c r="R42" s="66">
        <f>'Segment Detail'!R55</f>
        <v>137.93199999999996</v>
      </c>
      <c r="S42" s="67">
        <f>'Segment Detail'!S55</f>
        <v>30.71200000000001</v>
      </c>
      <c r="T42" s="67">
        <f>'Segment Detail'!T55</f>
        <v>22.813000000000002</v>
      </c>
      <c r="U42" s="67">
        <f>'Segment Detail'!U55</f>
        <v>28.50500000000001</v>
      </c>
      <c r="V42" s="67">
        <f>'Segment Detail'!V55</f>
        <v>29.115999999999993</v>
      </c>
      <c r="W42" s="66">
        <f>'Segment Detail'!W55</f>
        <v>111.14600000000002</v>
      </c>
      <c r="X42" s="67">
        <f>'Segment Detail'!X55</f>
        <v>15.424295679999652</v>
      </c>
      <c r="Y42" s="67">
        <f>'Segment Detail'!Y55</f>
        <v>22.660000000000011</v>
      </c>
      <c r="Z42" s="67">
        <f>'Segment Detail'!Z55</f>
        <v>24.644000000000013</v>
      </c>
      <c r="AA42" s="67">
        <f>'Segment Detail'!AA55</f>
        <v>17.699999999999996</v>
      </c>
      <c r="AB42" s="66">
        <f>'Segment Detail'!AB55</f>
        <v>80.428295679999678</v>
      </c>
      <c r="AC42" s="67">
        <f>'Segment Detail'!AC55</f>
        <v>-32.578999999999994</v>
      </c>
      <c r="AD42" s="67">
        <f>'Segment Detail'!AD55</f>
        <v>-68.308999999999997</v>
      </c>
      <c r="AE42" s="346"/>
      <c r="AF42" s="26"/>
    </row>
    <row r="43" spans="2:32">
      <c r="B43" s="373" t="s">
        <v>110</v>
      </c>
      <c r="C43" s="233"/>
      <c r="D43" s="67">
        <f>'Segment Detail'!D77</f>
        <v>-3.5999999999999588E-2</v>
      </c>
      <c r="E43" s="67">
        <f>'Segment Detail'!E77</f>
        <v>1.7310000000000008</v>
      </c>
      <c r="F43" s="67">
        <f>'Segment Detail'!F77</f>
        <v>2.4610000000000003</v>
      </c>
      <c r="G43" s="67">
        <f>'Segment Detail'!G77</f>
        <v>2.080000000000001</v>
      </c>
      <c r="H43" s="66">
        <f>'Segment Detail'!H77</f>
        <v>6.2360000000000024</v>
      </c>
      <c r="I43" s="67">
        <f>'Segment Detail'!I77</f>
        <v>2.8780000000000001</v>
      </c>
      <c r="J43" s="67">
        <f>'Segment Detail'!J77</f>
        <v>5.6449999999999996</v>
      </c>
      <c r="K43" s="67">
        <f>'Segment Detail'!K77</f>
        <v>5.471000000000001</v>
      </c>
      <c r="L43" s="67">
        <f>'Segment Detail'!L77</f>
        <v>2.8130000000000015</v>
      </c>
      <c r="M43" s="66">
        <f>'Segment Detail'!M77</f>
        <v>16.807000000000002</v>
      </c>
      <c r="N43" s="67">
        <f>'Segment Detail'!N77</f>
        <v>-0.32199999999999918</v>
      </c>
      <c r="O43" s="67">
        <f>'Segment Detail'!O77</f>
        <v>2.1930000000000005</v>
      </c>
      <c r="P43" s="67">
        <f>'Segment Detail'!P77</f>
        <v>5.1500000000000021</v>
      </c>
      <c r="Q43" s="67">
        <f>'Segment Detail'!Q77</f>
        <v>2.6489999999999974</v>
      </c>
      <c r="R43" s="66">
        <f>'Segment Detail'!R77</f>
        <v>9.6700000000000017</v>
      </c>
      <c r="S43" s="67">
        <f>'Segment Detail'!S77</f>
        <v>2.1370000000000022</v>
      </c>
      <c r="T43" s="67">
        <f>'Segment Detail'!T77</f>
        <v>1.9639999999999986</v>
      </c>
      <c r="U43" s="67">
        <f>'Segment Detail'!U77</f>
        <v>5.8259999999999987</v>
      </c>
      <c r="V43" s="67">
        <f>'Segment Detail'!V77</f>
        <v>2.9540000000000024</v>
      </c>
      <c r="W43" s="66">
        <f>'Segment Detail'!W77</f>
        <v>12.881000000000002</v>
      </c>
      <c r="X43" s="67">
        <f>'Segment Detail'!X77</f>
        <v>-5.7173461600000275</v>
      </c>
      <c r="Y43" s="67">
        <f>'Segment Detail'!Y77</f>
        <v>-5.7460000000000004</v>
      </c>
      <c r="Z43" s="67">
        <f>'Segment Detail'!Z77</f>
        <v>-4.0080000000000009</v>
      </c>
      <c r="AA43" s="67">
        <f>'Segment Detail'!AA77</f>
        <v>-6.1609999999999996</v>
      </c>
      <c r="AB43" s="66">
        <f>'Segment Detail'!AB77</f>
        <v>-21.632346160000029</v>
      </c>
      <c r="AC43" s="67">
        <f>'Segment Detail'!AC77</f>
        <v>-16.457000000000001</v>
      </c>
      <c r="AD43" s="67">
        <f>'Segment Detail'!AD77</f>
        <v>-19.408999999999999</v>
      </c>
      <c r="AE43" s="346"/>
      <c r="AF43" s="26"/>
    </row>
    <row r="44" spans="2:32">
      <c r="B44" s="60" t="s">
        <v>7</v>
      </c>
      <c r="C44" s="33"/>
      <c r="D44" s="67">
        <f>'Segment Detail'!D96</f>
        <v>-39.918000000000006</v>
      </c>
      <c r="E44" s="67">
        <f>'Segment Detail'!E96</f>
        <v>-40.018000000000001</v>
      </c>
      <c r="F44" s="67">
        <f>'Segment Detail'!F96</f>
        <v>-54.796000000000006</v>
      </c>
      <c r="G44" s="67">
        <f>'Segment Detail'!G96</f>
        <v>-46.945999999999913</v>
      </c>
      <c r="H44" s="66">
        <f>'Segment Detail'!H96</f>
        <v>-181.67799999999994</v>
      </c>
      <c r="I44" s="67">
        <f>'Segment Detail'!I96</f>
        <v>-39.703999999999986</v>
      </c>
      <c r="J44" s="67">
        <f>'Segment Detail'!J96</f>
        <v>-39.566000000000003</v>
      </c>
      <c r="K44" s="67">
        <f>'Segment Detail'!K96</f>
        <v>-40.603999999999992</v>
      </c>
      <c r="L44" s="67">
        <f>'Segment Detail'!L96</f>
        <v>-50.882999999999988</v>
      </c>
      <c r="M44" s="66">
        <f>'Segment Detail'!M96</f>
        <v>-170.75699999999995</v>
      </c>
      <c r="N44" s="67">
        <f>'Segment Detail'!N96</f>
        <v>-37.487000000000009</v>
      </c>
      <c r="O44" s="67">
        <f>'Segment Detail'!O96</f>
        <v>-48.22699999999999</v>
      </c>
      <c r="P44" s="67">
        <f>'Segment Detail'!P96</f>
        <v>-48.716999999999999</v>
      </c>
      <c r="Q44" s="67">
        <f>'Segment Detail'!Q96</f>
        <v>-53.646999999999977</v>
      </c>
      <c r="R44" s="66">
        <f>'Segment Detail'!R96</f>
        <v>-188.07799999999997</v>
      </c>
      <c r="S44" s="67">
        <f>'Segment Detail'!S96</f>
        <v>-47.097999999999985</v>
      </c>
      <c r="T44" s="67">
        <f>'Segment Detail'!T96</f>
        <v>-48.79399999999999</v>
      </c>
      <c r="U44" s="67">
        <f>'Segment Detail'!U96</f>
        <v>-42.889999999999986</v>
      </c>
      <c r="V44" s="67">
        <f>'Segment Detail'!V96</f>
        <v>-39.624000000000009</v>
      </c>
      <c r="W44" s="66">
        <f>'Segment Detail'!W96</f>
        <v>-178.40599999999995</v>
      </c>
      <c r="X44" s="67">
        <f>'Segment Detail'!X96</f>
        <v>-47.11694951999965</v>
      </c>
      <c r="Y44" s="67">
        <f>'Segment Detail'!Y96</f>
        <v>-49.75800000000001</v>
      </c>
      <c r="Z44" s="67">
        <f>'Segment Detail'!Z96</f>
        <v>-46.500000000000007</v>
      </c>
      <c r="AA44" s="67">
        <f>'Segment Detail'!AA96</f>
        <v>-50.851000000000013</v>
      </c>
      <c r="AB44" s="66">
        <f>'Segment Detail'!AB96</f>
        <v>-194.22594951999969</v>
      </c>
      <c r="AC44" s="67">
        <f>'Segment Detail'!AC96</f>
        <v>-45.805999999999997</v>
      </c>
      <c r="AD44" s="67">
        <f>'Segment Detail'!AD96</f>
        <v>-35.76</v>
      </c>
      <c r="AE44" s="346"/>
      <c r="AF44" s="26"/>
    </row>
    <row r="45" spans="2:32">
      <c r="B45" s="68" t="s">
        <v>214</v>
      </c>
      <c r="C45" s="94"/>
      <c r="D45" s="70">
        <f t="shared" ref="D45:R45" si="45">SUM(D41:D44)</f>
        <v>163.227</v>
      </c>
      <c r="E45" s="70">
        <f t="shared" si="45"/>
        <v>162.54899999999995</v>
      </c>
      <c r="F45" s="70">
        <f t="shared" si="45"/>
        <v>175.28800000000007</v>
      </c>
      <c r="G45" s="70">
        <f t="shared" si="45"/>
        <v>152.04100000000008</v>
      </c>
      <c r="H45" s="69">
        <f t="shared" si="45"/>
        <v>653.10500000000002</v>
      </c>
      <c r="I45" s="70">
        <f t="shared" si="45"/>
        <v>212.99000000000004</v>
      </c>
      <c r="J45" s="70">
        <f t="shared" si="45"/>
        <v>193.16300000000004</v>
      </c>
      <c r="K45" s="70">
        <f t="shared" si="45"/>
        <v>150.91800000000001</v>
      </c>
      <c r="L45" s="70">
        <f t="shared" si="45"/>
        <v>163.29000000000002</v>
      </c>
      <c r="M45" s="69">
        <f t="shared" si="45"/>
        <v>720.3610000000001</v>
      </c>
      <c r="N45" s="70">
        <f t="shared" si="45"/>
        <v>210.94000000000005</v>
      </c>
      <c r="O45" s="70">
        <f t="shared" si="45"/>
        <v>172.49799999999999</v>
      </c>
      <c r="P45" s="70">
        <f t="shared" si="45"/>
        <v>168.10500000000002</v>
      </c>
      <c r="Q45" s="70">
        <f t="shared" si="45"/>
        <v>154.60600000000005</v>
      </c>
      <c r="R45" s="69">
        <f t="shared" si="45"/>
        <v>706.149</v>
      </c>
      <c r="S45" s="70">
        <f t="shared" ref="S45:T45" si="46">SUM(S41:S44)</f>
        <v>197.596</v>
      </c>
      <c r="T45" s="70">
        <f t="shared" si="46"/>
        <v>171.98600000000005</v>
      </c>
      <c r="U45" s="70">
        <f t="shared" ref="U45:V45" si="47">SUM(U41:U44)</f>
        <v>173.97300000000004</v>
      </c>
      <c r="V45" s="70">
        <f t="shared" si="47"/>
        <v>157.87700000000001</v>
      </c>
      <c r="W45" s="69">
        <f t="shared" ref="W45:X45" si="48">SUM(W41:W44)</f>
        <v>701.43200000000013</v>
      </c>
      <c r="X45" s="70">
        <f t="shared" si="48"/>
        <v>155.76199999999994</v>
      </c>
      <c r="Y45" s="70">
        <f t="shared" ref="Y45:Z45" si="49">SUM(Y41:Y44)</f>
        <v>126.95299999999997</v>
      </c>
      <c r="Z45" s="70">
        <f t="shared" si="49"/>
        <v>133.07399999999998</v>
      </c>
      <c r="AA45" s="70">
        <f t="shared" ref="AA45:AB45" si="50">SUM(AA41:AA44)</f>
        <v>97.619000000000014</v>
      </c>
      <c r="AB45" s="69">
        <f t="shared" si="50"/>
        <v>513.4079999999999</v>
      </c>
      <c r="AC45" s="70">
        <f t="shared" ref="AC45" si="51">SUM(AC41:AC44)</f>
        <v>-72.869999999999976</v>
      </c>
      <c r="AD45" s="70">
        <f>SUM(AD41:AD44)</f>
        <v>-306.80899999999997</v>
      </c>
      <c r="AE45" s="346"/>
      <c r="AF45" s="26"/>
    </row>
    <row r="46" spans="2:32">
      <c r="B46" s="37"/>
      <c r="C46" s="37"/>
      <c r="D46" s="72"/>
      <c r="E46" s="72"/>
      <c r="F46" s="72"/>
      <c r="G46" s="72"/>
      <c r="H46" s="71"/>
      <c r="I46" s="72"/>
      <c r="J46" s="72"/>
      <c r="K46" s="72"/>
      <c r="L46" s="72"/>
      <c r="M46" s="71"/>
      <c r="N46" s="72"/>
      <c r="O46" s="72"/>
      <c r="P46" s="72"/>
      <c r="Q46" s="72"/>
      <c r="R46" s="71"/>
      <c r="S46" s="72"/>
      <c r="T46" s="72"/>
      <c r="U46" s="72"/>
      <c r="V46" s="72"/>
      <c r="W46" s="71"/>
      <c r="X46" s="72"/>
      <c r="Y46" s="72"/>
      <c r="Z46" s="72"/>
      <c r="AA46" s="72"/>
      <c r="AB46" s="71"/>
      <c r="AC46" s="72"/>
      <c r="AD46" s="72"/>
      <c r="AE46" s="26"/>
      <c r="AF46" s="26"/>
    </row>
    <row r="47" spans="2:32">
      <c r="B47" s="74" t="s">
        <v>215</v>
      </c>
      <c r="C47" s="74"/>
      <c r="D47" s="76"/>
      <c r="E47" s="76"/>
      <c r="F47" s="76"/>
      <c r="G47" s="76"/>
      <c r="H47" s="75"/>
      <c r="I47" s="76"/>
      <c r="J47" s="76"/>
      <c r="K47" s="76"/>
      <c r="L47" s="76"/>
      <c r="M47" s="75"/>
      <c r="N47" s="76"/>
      <c r="O47" s="76"/>
      <c r="P47" s="76"/>
      <c r="Q47" s="76"/>
      <c r="R47" s="75"/>
      <c r="S47" s="76"/>
      <c r="T47" s="76"/>
      <c r="U47" s="76"/>
      <c r="V47" s="76"/>
      <c r="W47" s="75"/>
      <c r="X47" s="76"/>
      <c r="Y47" s="76"/>
      <c r="Z47" s="76"/>
      <c r="AA47" s="76"/>
      <c r="AB47" s="75"/>
      <c r="AC47" s="76"/>
      <c r="AD47" s="76"/>
      <c r="AE47" s="26"/>
      <c r="AF47" s="26"/>
    </row>
    <row r="48" spans="2:32">
      <c r="B48" s="77" t="s">
        <v>6</v>
      </c>
      <c r="C48" s="77"/>
      <c r="D48" s="79">
        <f t="shared" ref="D48:W48" si="52">+D41/D6</f>
        <v>0.36620794203925738</v>
      </c>
      <c r="E48" s="79">
        <f t="shared" si="52"/>
        <v>0.3277696328726124</v>
      </c>
      <c r="F48" s="79">
        <f t="shared" si="52"/>
        <v>0.33004093536428969</v>
      </c>
      <c r="G48" s="79">
        <f t="shared" si="52"/>
        <v>0.29734334669410362</v>
      </c>
      <c r="H48" s="78">
        <f t="shared" si="52"/>
        <v>0.32998365981989664</v>
      </c>
      <c r="I48" s="79">
        <f t="shared" si="52"/>
        <v>0.34931156431261956</v>
      </c>
      <c r="J48" s="79">
        <f t="shared" si="52"/>
        <v>0.32155173855597002</v>
      </c>
      <c r="K48" s="79">
        <f t="shared" si="52"/>
        <v>0.27094218204727932</v>
      </c>
      <c r="L48" s="79">
        <f t="shared" si="52"/>
        <v>0.29801844670259481</v>
      </c>
      <c r="M48" s="78">
        <f t="shared" si="52"/>
        <v>0.31081301123511385</v>
      </c>
      <c r="N48" s="79">
        <f t="shared" si="52"/>
        <v>0.34519659309968553</v>
      </c>
      <c r="O48" s="79">
        <f t="shared" si="52"/>
        <v>0.28836953187070791</v>
      </c>
      <c r="P48" s="79">
        <f t="shared" si="52"/>
        <v>0.2721566729764735</v>
      </c>
      <c r="Q48" s="79">
        <f t="shared" si="52"/>
        <v>0.26203134263499778</v>
      </c>
      <c r="R48" s="78">
        <f t="shared" si="52"/>
        <v>0.29274016161727057</v>
      </c>
      <c r="S48" s="79">
        <f t="shared" si="52"/>
        <v>0.29376566972110668</v>
      </c>
      <c r="T48" s="79">
        <f t="shared" si="52"/>
        <v>0.27234554006266637</v>
      </c>
      <c r="U48" s="79">
        <f t="shared" si="52"/>
        <v>0.26068700763786146</v>
      </c>
      <c r="V48" s="79">
        <f t="shared" si="52"/>
        <v>0.24870251129310703</v>
      </c>
      <c r="W48" s="78">
        <f t="shared" si="52"/>
        <v>0.26933676222943403</v>
      </c>
      <c r="X48" s="79">
        <f t="shared" ref="X48:Y48" si="53">+X41/X6</f>
        <v>0.24958654621379692</v>
      </c>
      <c r="Y48" s="79">
        <f t="shared" si="53"/>
        <v>0.22052158888925683</v>
      </c>
      <c r="Z48" s="79">
        <f t="shared" ref="Z48:AB48" si="54">+Z41/Z6</f>
        <v>0.2235405476488847</v>
      </c>
      <c r="AA48" s="79">
        <f t="shared" si="54"/>
        <v>0.20344576032710363</v>
      </c>
      <c r="AB48" s="78">
        <f t="shared" si="54"/>
        <v>0.22508292682249945</v>
      </c>
      <c r="AC48" s="79">
        <f t="shared" ref="AC48:AC50" si="55">+AC41/AC6</f>
        <v>5.1372096992539251E-2</v>
      </c>
      <c r="AD48" s="79">
        <f>+AD41/AD6</f>
        <v>5.5117250916962295</v>
      </c>
      <c r="AE48" s="346"/>
      <c r="AF48" s="26"/>
    </row>
    <row r="49" spans="2:32">
      <c r="B49" s="234" t="s">
        <v>109</v>
      </c>
      <c r="C49" s="234"/>
      <c r="D49" s="79">
        <f t="shared" ref="D49:W49" si="56">+D42/D7</f>
        <v>0.10285697172975564</v>
      </c>
      <c r="E49" s="79">
        <f t="shared" si="56"/>
        <v>0.22003350273984276</v>
      </c>
      <c r="F49" s="79">
        <f t="shared" si="56"/>
        <v>0.22388429426369338</v>
      </c>
      <c r="G49" s="79">
        <f t="shared" si="56"/>
        <v>0.20274165019248777</v>
      </c>
      <c r="H49" s="78">
        <f t="shared" si="56"/>
        <v>0.18888832780667356</v>
      </c>
      <c r="I49" s="79">
        <f t="shared" si="56"/>
        <v>0.16783359136029313</v>
      </c>
      <c r="J49" s="79">
        <f t="shared" si="56"/>
        <v>0.17805921843123831</v>
      </c>
      <c r="K49" s="79">
        <f t="shared" si="56"/>
        <v>0.13934959670262492</v>
      </c>
      <c r="L49" s="79">
        <f t="shared" si="56"/>
        <v>0.19926988141538024</v>
      </c>
      <c r="M49" s="78">
        <f t="shared" si="56"/>
        <v>0.17137007212098107</v>
      </c>
      <c r="N49" s="79">
        <f t="shared" si="56"/>
        <v>0.10184749990961348</v>
      </c>
      <c r="O49" s="79">
        <f t="shared" si="56"/>
        <v>0.16791026997150665</v>
      </c>
      <c r="P49" s="79">
        <f t="shared" si="56"/>
        <v>0.19106705742054156</v>
      </c>
      <c r="Q49" s="79">
        <f t="shared" si="56"/>
        <v>0.21128913685911946</v>
      </c>
      <c r="R49" s="78">
        <f t="shared" si="56"/>
        <v>0.16903244939700415</v>
      </c>
      <c r="S49" s="79">
        <f t="shared" si="56"/>
        <v>0.14865224609516808</v>
      </c>
      <c r="T49" s="79">
        <f t="shared" si="56"/>
        <v>0.11137963695306169</v>
      </c>
      <c r="U49" s="79">
        <f t="shared" si="56"/>
        <v>0.13613483103138674</v>
      </c>
      <c r="V49" s="79">
        <f t="shared" si="56"/>
        <v>0.14418501002797926</v>
      </c>
      <c r="W49" s="78">
        <f t="shared" si="56"/>
        <v>0.13509118223319899</v>
      </c>
      <c r="X49" s="79">
        <f t="shared" ref="X49:Y49" si="57">+X42/X7</f>
        <v>7.243936034415388E-2</v>
      </c>
      <c r="Y49" s="79">
        <f t="shared" si="57"/>
        <v>0.10697105738954747</v>
      </c>
      <c r="Z49" s="79">
        <f t="shared" ref="Z49:AB49" si="58">+Z42/Z7</f>
        <v>0.11846482204318656</v>
      </c>
      <c r="AA49" s="79">
        <f t="shared" si="58"/>
        <v>8.5280655263791832E-2</v>
      </c>
      <c r="AB49" s="78">
        <f t="shared" si="58"/>
        <v>9.5709459384199794E-2</v>
      </c>
      <c r="AC49" s="79">
        <f t="shared" si="55"/>
        <v>-0.18111015370931427</v>
      </c>
      <c r="AD49" s="79">
        <f>+AD42/AD7</f>
        <v>-0.76302444037353112</v>
      </c>
      <c r="AE49" s="346"/>
      <c r="AF49" s="26"/>
    </row>
    <row r="50" spans="2:32">
      <c r="B50" s="234" t="s">
        <v>110</v>
      </c>
      <c r="C50" s="234"/>
      <c r="D50" s="79">
        <f t="shared" ref="D50:W50" si="59">+D43/D8</f>
        <v>-9.4886663152344728E-4</v>
      </c>
      <c r="E50" s="79">
        <f t="shared" si="59"/>
        <v>4.2712265896809549E-2</v>
      </c>
      <c r="F50" s="79">
        <f t="shared" si="59"/>
        <v>5.95091282795309E-2</v>
      </c>
      <c r="G50" s="79">
        <f t="shared" si="59"/>
        <v>5.285089948165466E-2</v>
      </c>
      <c r="H50" s="78">
        <f t="shared" si="59"/>
        <v>3.9176268077246869E-2</v>
      </c>
      <c r="I50" s="79">
        <f t="shared" si="59"/>
        <v>5.5659775272206856E-2</v>
      </c>
      <c r="J50" s="79">
        <f t="shared" si="59"/>
        <v>9.9756132042129061E-2</v>
      </c>
      <c r="K50" s="79">
        <f t="shared" si="59"/>
        <v>9.1852324429595567E-2</v>
      </c>
      <c r="L50" s="79">
        <f t="shared" si="59"/>
        <v>4.9515058703420135E-2</v>
      </c>
      <c r="M50" s="78">
        <f t="shared" si="59"/>
        <v>7.4807828405342974E-2</v>
      </c>
      <c r="N50" s="79">
        <f t="shared" si="59"/>
        <v>-5.0028743222037377E-3</v>
      </c>
      <c r="O50" s="79">
        <f t="shared" si="59"/>
        <v>3.5424676121862189E-2</v>
      </c>
      <c r="P50" s="79">
        <f t="shared" si="59"/>
        <v>7.5956461461313851E-2</v>
      </c>
      <c r="Q50" s="79">
        <f t="shared" si="59"/>
        <v>4.1210329807093923E-2</v>
      </c>
      <c r="R50" s="78">
        <f t="shared" si="59"/>
        <v>3.7429698356112429E-2</v>
      </c>
      <c r="S50" s="79">
        <f t="shared" si="59"/>
        <v>3.1367426021606422E-2</v>
      </c>
      <c r="T50" s="79">
        <f t="shared" si="59"/>
        <v>2.8749597447082571E-2</v>
      </c>
      <c r="U50" s="79">
        <f t="shared" si="59"/>
        <v>8.3334525325056127E-2</v>
      </c>
      <c r="V50" s="79">
        <f t="shared" si="59"/>
        <v>4.4270599166741635E-2</v>
      </c>
      <c r="W50" s="78">
        <f t="shared" si="59"/>
        <v>4.7169500400982875E-2</v>
      </c>
      <c r="X50" s="79">
        <f t="shared" ref="X50:Y50" si="60">+X43/X8</f>
        <v>-7.8501546868778777E-2</v>
      </c>
      <c r="Y50" s="79">
        <f t="shared" si="60"/>
        <v>-7.7778980995181116E-2</v>
      </c>
      <c r="Z50" s="79">
        <f t="shared" ref="Z50:AB50" si="61">+Z43/Z8</f>
        <v>-5.3569996524900437E-2</v>
      </c>
      <c r="AA50" s="79">
        <f t="shared" si="61"/>
        <v>-8.6342933221217846E-2</v>
      </c>
      <c r="AB50" s="78">
        <f t="shared" si="61"/>
        <v>-7.3860783119366391E-2</v>
      </c>
      <c r="AC50" s="79">
        <f t="shared" si="55"/>
        <v>-0.27781622972128905</v>
      </c>
      <c r="AD50" s="79">
        <f>+AD43/AD8</f>
        <v>-0.66922970829597961</v>
      </c>
      <c r="AE50" s="346"/>
      <c r="AF50" s="26"/>
    </row>
    <row r="51" spans="2:32">
      <c r="B51" s="77" t="s">
        <v>7</v>
      </c>
      <c r="C51" s="77"/>
      <c r="D51" s="79" t="s">
        <v>26</v>
      </c>
      <c r="E51" s="79" t="s">
        <v>26</v>
      </c>
      <c r="F51" s="79" t="s">
        <v>26</v>
      </c>
      <c r="G51" s="79" t="s">
        <v>26</v>
      </c>
      <c r="H51" s="78" t="s">
        <v>26</v>
      </c>
      <c r="I51" s="79" t="s">
        <v>26</v>
      </c>
      <c r="J51" s="79" t="s">
        <v>26</v>
      </c>
      <c r="K51" s="79" t="s">
        <v>26</v>
      </c>
      <c r="L51" s="79" t="s">
        <v>26</v>
      </c>
      <c r="M51" s="78" t="s">
        <v>26</v>
      </c>
      <c r="N51" s="79" t="s">
        <v>26</v>
      </c>
      <c r="O51" s="79" t="s">
        <v>26</v>
      </c>
      <c r="P51" s="79" t="s">
        <v>26</v>
      </c>
      <c r="Q51" s="79" t="s">
        <v>26</v>
      </c>
      <c r="R51" s="78" t="s">
        <v>26</v>
      </c>
      <c r="S51" s="79" t="s">
        <v>26</v>
      </c>
      <c r="T51" s="79" t="s">
        <v>26</v>
      </c>
      <c r="U51" s="79" t="s">
        <v>26</v>
      </c>
      <c r="V51" s="79" t="s">
        <v>26</v>
      </c>
      <c r="W51" s="78" t="s">
        <v>26</v>
      </c>
      <c r="X51" s="79" t="s">
        <v>26</v>
      </c>
      <c r="Y51" s="79" t="s">
        <v>26</v>
      </c>
      <c r="Z51" s="79" t="s">
        <v>26</v>
      </c>
      <c r="AA51" s="79" t="s">
        <v>26</v>
      </c>
      <c r="AB51" s="78" t="s">
        <v>26</v>
      </c>
      <c r="AC51" s="79" t="s">
        <v>26</v>
      </c>
      <c r="AD51" s="79" t="s">
        <v>26</v>
      </c>
      <c r="AE51" s="346"/>
      <c r="AF51" s="26"/>
    </row>
    <row r="52" spans="2:32" s="15" customFormat="1">
      <c r="B52" s="80" t="s">
        <v>216</v>
      </c>
      <c r="C52" s="80"/>
      <c r="D52" s="82">
        <f t="shared" ref="D52:W52" si="62">+D45/D10</f>
        <v>0.22978455630198158</v>
      </c>
      <c r="E52" s="82">
        <f t="shared" si="62"/>
        <v>0.22988413089687176</v>
      </c>
      <c r="F52" s="82">
        <f t="shared" si="62"/>
        <v>0.22329624637899026</v>
      </c>
      <c r="G52" s="82">
        <f t="shared" si="62"/>
        <v>0.20046146442438917</v>
      </c>
      <c r="H52" s="81">
        <f t="shared" si="62"/>
        <v>0.22057681188397033</v>
      </c>
      <c r="I52" s="82">
        <f t="shared" si="62"/>
        <v>0.24779446752518494</v>
      </c>
      <c r="J52" s="82">
        <f t="shared" si="62"/>
        <v>0.22852981749605444</v>
      </c>
      <c r="K52" s="82">
        <f t="shared" si="62"/>
        <v>0.17988247887824887</v>
      </c>
      <c r="L52" s="82">
        <f t="shared" si="62"/>
        <v>0.1968248151866937</v>
      </c>
      <c r="M52" s="81">
        <f t="shared" si="62"/>
        <v>0.21354234739321798</v>
      </c>
      <c r="N52" s="82">
        <f t="shared" si="62"/>
        <v>0.2304466145847559</v>
      </c>
      <c r="O52" s="82">
        <f t="shared" si="62"/>
        <v>0.19152335557250602</v>
      </c>
      <c r="P52" s="82">
        <f t="shared" si="62"/>
        <v>0.18665765051531974</v>
      </c>
      <c r="Q52" s="82">
        <f t="shared" si="62"/>
        <v>0.17531768009053575</v>
      </c>
      <c r="R52" s="81">
        <f t="shared" si="62"/>
        <v>0.1962351367964954</v>
      </c>
      <c r="S52" s="82">
        <f t="shared" si="62"/>
        <v>0.19992128445954901</v>
      </c>
      <c r="T52" s="82">
        <f t="shared" si="62"/>
        <v>0.17471575901891154</v>
      </c>
      <c r="U52" s="82">
        <f t="shared" si="62"/>
        <v>0.17930129663201358</v>
      </c>
      <c r="V52" s="82">
        <f t="shared" si="62"/>
        <v>0.17087589106091944</v>
      </c>
      <c r="W52" s="81">
        <f t="shared" si="62"/>
        <v>0.18139126008257839</v>
      </c>
      <c r="X52" s="82">
        <f t="shared" ref="X52:Y52" si="63">+X45/X10</f>
        <v>0.14843502537516351</v>
      </c>
      <c r="Y52" s="82">
        <f t="shared" si="63"/>
        <v>0.12695223828657026</v>
      </c>
      <c r="Z52" s="82">
        <f t="shared" ref="Z52:AB52" si="64">+Z45/Z10</f>
        <v>0.13521046048614149</v>
      </c>
      <c r="AA52" s="82">
        <f t="shared" si="64"/>
        <v>0.10369319097248086</v>
      </c>
      <c r="AB52" s="81">
        <f t="shared" si="64"/>
        <v>0.12915963519889867</v>
      </c>
      <c r="AC52" s="82">
        <f>+AC45/AC10</f>
        <v>-0.1105804906696288</v>
      </c>
      <c r="AD52" s="82">
        <f>+AD45/AD10</f>
        <v>-3.6945354270025526</v>
      </c>
      <c r="AE52" s="346"/>
      <c r="AF52" s="26"/>
    </row>
    <row r="53" spans="2:32">
      <c r="B53" s="77"/>
      <c r="C53" s="77"/>
      <c r="D53" s="76"/>
      <c r="E53" s="76"/>
      <c r="F53" s="76"/>
      <c r="G53" s="76"/>
      <c r="H53" s="75"/>
      <c r="I53" s="76"/>
      <c r="J53" s="76"/>
      <c r="K53" s="76"/>
      <c r="L53" s="76"/>
      <c r="M53" s="75"/>
      <c r="N53" s="76"/>
      <c r="O53" s="76"/>
      <c r="P53" s="76"/>
      <c r="Q53" s="76"/>
      <c r="R53" s="75"/>
      <c r="S53" s="76"/>
      <c r="T53" s="76"/>
      <c r="U53" s="76"/>
      <c r="V53" s="76"/>
      <c r="W53" s="75"/>
      <c r="X53" s="76"/>
      <c r="Y53" s="76"/>
      <c r="Z53" s="76"/>
      <c r="AA53" s="76"/>
      <c r="AB53" s="75"/>
      <c r="AC53" s="76"/>
      <c r="AD53" s="76"/>
      <c r="AE53" s="26"/>
      <c r="AF53" s="26"/>
    </row>
    <row r="54" spans="2:32">
      <c r="B54" s="74" t="s">
        <v>5</v>
      </c>
      <c r="C54" s="74"/>
      <c r="D54" s="76"/>
      <c r="E54" s="76"/>
      <c r="F54" s="76"/>
      <c r="G54" s="76"/>
      <c r="H54" s="75"/>
      <c r="I54" s="76"/>
      <c r="J54" s="76"/>
      <c r="K54" s="76"/>
      <c r="L54" s="76"/>
      <c r="M54" s="75"/>
      <c r="N54" s="76"/>
      <c r="O54" s="76"/>
      <c r="P54" s="76"/>
      <c r="Q54" s="76"/>
      <c r="R54" s="75"/>
      <c r="S54" s="76"/>
      <c r="T54" s="76"/>
      <c r="U54" s="76"/>
      <c r="V54" s="76"/>
      <c r="W54" s="75"/>
      <c r="X54" s="76"/>
      <c r="Y54" s="76"/>
      <c r="Z54" s="76"/>
      <c r="AA54" s="76"/>
      <c r="AB54" s="75"/>
      <c r="AC54" s="76"/>
      <c r="AD54" s="76"/>
      <c r="AE54" s="26"/>
      <c r="AF54" s="26"/>
    </row>
    <row r="55" spans="2:32">
      <c r="B55" s="77" t="s">
        <v>6</v>
      </c>
      <c r="C55" s="77"/>
      <c r="D55" s="79" t="s">
        <v>26</v>
      </c>
      <c r="E55" s="79" t="s">
        <v>26</v>
      </c>
      <c r="F55" s="79" t="s">
        <v>26</v>
      </c>
      <c r="G55" s="79" t="s">
        <v>26</v>
      </c>
      <c r="H55" s="78" t="s">
        <v>26</v>
      </c>
      <c r="I55" s="79">
        <f t="shared" ref="I55:I59" si="65">IFERROR((I41-D41)/ABS(D41),"n/a")</f>
        <v>0.1746053933164167</v>
      </c>
      <c r="J55" s="79">
        <f t="shared" ref="J55:J59" si="66">IFERROR((J41-E41)/ABS(E41),"n/a")</f>
        <v>0.18614694577603444</v>
      </c>
      <c r="K55" s="79">
        <f t="shared" ref="K55:K59" si="67">IFERROR((K41-F41)/ABS(F41),"n/a")</f>
        <v>-0.16006409164466423</v>
      </c>
      <c r="L55" s="79">
        <f t="shared" ref="L55:L59" si="68">IFERROR((L41-G41)/ABS(G41),"n/a")</f>
        <v>7.3865363185087796E-2</v>
      </c>
      <c r="M55" s="78">
        <f t="shared" ref="M55:M59" si="69">IFERROR((M41-H41)/ABS(H41),"n/a")</f>
        <v>6.376686693942972E-2</v>
      </c>
      <c r="N55" s="79">
        <f t="shared" ref="N55:N59" si="70">IFERROR((N41-I41)/ABS(I41),"n/a")</f>
        <v>4.8259385040689148E-2</v>
      </c>
      <c r="O55" s="79">
        <f t="shared" ref="O55:O59" si="71">IFERROR((O41-J41)/ABS(J41),"n/a")</f>
        <v>-4.6640209300995078E-2</v>
      </c>
      <c r="P55" s="79">
        <f t="shared" ref="P55:P59" si="72">IFERROR((P41-K41)/ABS(K41),"n/a")</f>
        <v>9.0698219751944309E-2</v>
      </c>
      <c r="Q55" s="79">
        <f t="shared" ref="Q55:Q59" si="73">IFERROR((Q41-L41)/ABS(L41),"n/a")</f>
        <v>-4.3613872477918675E-2</v>
      </c>
      <c r="R55" s="78">
        <f t="shared" ref="R55:AB59" si="74">IFERROR((R41-M41)/ABS(M41),"n/a")</f>
        <v>1.1503331373436393E-2</v>
      </c>
      <c r="S55" s="79">
        <f t="shared" si="74"/>
        <v>-7.5033838361787022E-2</v>
      </c>
      <c r="T55" s="79">
        <f t="shared" si="74"/>
        <v>6.9348362176199788E-2</v>
      </c>
      <c r="U55" s="79">
        <f t="shared" si="74"/>
        <v>6.0628246696649728E-2</v>
      </c>
      <c r="V55" s="79">
        <f t="shared" si="74"/>
        <v>1.988841281094892E-2</v>
      </c>
      <c r="W55" s="78">
        <f t="shared" si="74"/>
        <v>1.2303365143144042E-2</v>
      </c>
      <c r="X55" s="79">
        <f t="shared" si="74"/>
        <v>-8.8144634048478859E-2</v>
      </c>
      <c r="Y55" s="79">
        <f t="shared" si="74"/>
        <v>-0.18472166242353455</v>
      </c>
      <c r="Z55" s="79">
        <f t="shared" si="74"/>
        <v>-0.12925952709661892</v>
      </c>
      <c r="AA55" s="79">
        <f t="shared" si="74"/>
        <v>-0.1722772636325717</v>
      </c>
      <c r="AB55" s="78">
        <f t="shared" si="74"/>
        <v>-0.14153406076386829</v>
      </c>
      <c r="AC55" s="79">
        <f t="shared" ref="AC55:AC59" si="75">IFERROR((AC41-X41)/ABS(X41),"n/a")</f>
        <v>-0.88625680740479984</v>
      </c>
      <c r="AD55" s="79">
        <f>IFERROR((AD41-Y41)/ABS(Y41),"n/a")</f>
        <v>-2.1472743543370649</v>
      </c>
      <c r="AE55" s="346"/>
      <c r="AF55" s="26"/>
    </row>
    <row r="56" spans="2:32">
      <c r="B56" s="234" t="s">
        <v>109</v>
      </c>
      <c r="C56" s="235"/>
      <c r="D56" s="79" t="s">
        <v>26</v>
      </c>
      <c r="E56" s="79" t="s">
        <v>26</v>
      </c>
      <c r="F56" s="79" t="s">
        <v>26</v>
      </c>
      <c r="G56" s="79" t="s">
        <v>26</v>
      </c>
      <c r="H56" s="78" t="s">
        <v>26</v>
      </c>
      <c r="I56" s="79">
        <f t="shared" si="65"/>
        <v>0.82437547312641912</v>
      </c>
      <c r="J56" s="79">
        <f t="shared" si="66"/>
        <v>-0.1012671294743088</v>
      </c>
      <c r="K56" s="79">
        <f t="shared" si="67"/>
        <v>-0.28925993914552262</v>
      </c>
      <c r="L56" s="79">
        <f t="shared" si="68"/>
        <v>7.1514716070924883E-2</v>
      </c>
      <c r="M56" s="78">
        <f t="shared" si="69"/>
        <v>1.1265409178672178E-2</v>
      </c>
      <c r="N56" s="79">
        <f t="shared" si="70"/>
        <v>-0.37060325566549651</v>
      </c>
      <c r="O56" s="79">
        <f t="shared" si="71"/>
        <v>1.1916726489589965E-2</v>
      </c>
      <c r="P56" s="79">
        <f t="shared" si="72"/>
        <v>0.40015567506368444</v>
      </c>
      <c r="Q56" s="79">
        <f t="shared" si="73"/>
        <v>3.9297859092868211E-2</v>
      </c>
      <c r="R56" s="78">
        <f t="shared" si="74"/>
        <v>1.2887638881749035E-2</v>
      </c>
      <c r="S56" s="79">
        <f t="shared" si="74"/>
        <v>0.55748263096506012</v>
      </c>
      <c r="T56" s="79">
        <f t="shared" si="74"/>
        <v>-0.35263904653802469</v>
      </c>
      <c r="U56" s="79">
        <f t="shared" si="74"/>
        <v>-0.27970384595946796</v>
      </c>
      <c r="V56" s="79">
        <f t="shared" si="74"/>
        <v>-0.32910896564436987</v>
      </c>
      <c r="W56" s="78">
        <f t="shared" si="74"/>
        <v>-0.19419714062001531</v>
      </c>
      <c r="X56" s="79">
        <f t="shared" si="74"/>
        <v>-0.49777625423288463</v>
      </c>
      <c r="Y56" s="79">
        <f t="shared" si="74"/>
        <v>-6.7067023188529156E-3</v>
      </c>
      <c r="Z56" s="79">
        <f t="shared" si="74"/>
        <v>-0.13544992106647941</v>
      </c>
      <c r="AA56" s="79">
        <f t="shared" si="74"/>
        <v>-0.39208682511333975</v>
      </c>
      <c r="AB56" s="78">
        <f t="shared" si="74"/>
        <v>-0.27637255789682341</v>
      </c>
      <c r="AC56" s="79">
        <f t="shared" si="75"/>
        <v>-3.1121872062038123</v>
      </c>
      <c r="AD56" s="79">
        <f>IFERROR((AD42-Y42)/ABS(Y42),"n/a")</f>
        <v>-4.0145189761694597</v>
      </c>
      <c r="AE56" s="346"/>
      <c r="AF56" s="26"/>
    </row>
    <row r="57" spans="2:32">
      <c r="B57" s="234" t="s">
        <v>110</v>
      </c>
      <c r="C57" s="235"/>
      <c r="D57" s="79" t="s">
        <v>26</v>
      </c>
      <c r="E57" s="79" t="s">
        <v>26</v>
      </c>
      <c r="F57" s="79" t="s">
        <v>26</v>
      </c>
      <c r="G57" s="79" t="s">
        <v>26</v>
      </c>
      <c r="H57" s="78" t="s">
        <v>26</v>
      </c>
      <c r="I57" s="79" t="s">
        <v>154</v>
      </c>
      <c r="J57" s="79">
        <f t="shared" si="66"/>
        <v>2.2611207394569597</v>
      </c>
      <c r="K57" s="79">
        <f t="shared" si="67"/>
        <v>1.2230800487606666</v>
      </c>
      <c r="L57" s="79">
        <f t="shared" si="68"/>
        <v>0.35240384615384623</v>
      </c>
      <c r="M57" s="78">
        <f t="shared" si="69"/>
        <v>1.6951571520205253</v>
      </c>
      <c r="N57" s="79" t="s">
        <v>154</v>
      </c>
      <c r="O57" s="79">
        <f t="shared" si="71"/>
        <v>-0.61151461470327717</v>
      </c>
      <c r="P57" s="79">
        <f t="shared" si="72"/>
        <v>-5.867300310729278E-2</v>
      </c>
      <c r="Q57" s="79">
        <f t="shared" si="73"/>
        <v>-5.830074653395096E-2</v>
      </c>
      <c r="R57" s="78">
        <f t="shared" si="74"/>
        <v>-0.42464449336585941</v>
      </c>
      <c r="S57" s="79" t="s">
        <v>154</v>
      </c>
      <c r="T57" s="79">
        <f t="shared" si="74"/>
        <v>-0.10442316461468391</v>
      </c>
      <c r="U57" s="79">
        <f t="shared" si="74"/>
        <v>0.13126213592232938</v>
      </c>
      <c r="V57" s="79">
        <f t="shared" si="74"/>
        <v>0.11513778784447164</v>
      </c>
      <c r="W57" s="78">
        <f t="shared" si="74"/>
        <v>0.33205791106514992</v>
      </c>
      <c r="X57" s="79">
        <f t="shared" si="74"/>
        <v>-3.6754076555919615</v>
      </c>
      <c r="Y57" s="79">
        <f t="shared" si="74"/>
        <v>-3.9256619144602873</v>
      </c>
      <c r="Z57" s="79">
        <f t="shared" si="74"/>
        <v>-1.687950566426365</v>
      </c>
      <c r="AA57" s="79">
        <f t="shared" si="74"/>
        <v>-3.0856465809072424</v>
      </c>
      <c r="AB57" s="78">
        <f t="shared" si="74"/>
        <v>-2.679399593199288</v>
      </c>
      <c r="AC57" s="79">
        <f t="shared" si="75"/>
        <v>-1.8784333744101867</v>
      </c>
      <c r="AD57" s="79">
        <f>IFERROR((AD43-Y43)/ABS(Y43),"n/a")</f>
        <v>-2.3778280542986421</v>
      </c>
      <c r="AE57" s="346"/>
      <c r="AF57" s="26"/>
    </row>
    <row r="58" spans="2:32">
      <c r="B58" s="77" t="s">
        <v>7</v>
      </c>
      <c r="C58" s="77"/>
      <c r="D58" s="79" t="s">
        <v>26</v>
      </c>
      <c r="E58" s="79" t="s">
        <v>26</v>
      </c>
      <c r="F58" s="79" t="s">
        <v>26</v>
      </c>
      <c r="G58" s="79" t="s">
        <v>26</v>
      </c>
      <c r="H58" s="78" t="s">
        <v>26</v>
      </c>
      <c r="I58" s="79">
        <f t="shared" si="65"/>
        <v>5.3609900295610979E-3</v>
      </c>
      <c r="J58" s="79">
        <f t="shared" si="66"/>
        <v>1.1294917287220705E-2</v>
      </c>
      <c r="K58" s="79">
        <f t="shared" si="67"/>
        <v>0.25899700708080903</v>
      </c>
      <c r="L58" s="79">
        <f t="shared" si="68"/>
        <v>-8.3862309887958147E-2</v>
      </c>
      <c r="M58" s="78">
        <f t="shared" si="69"/>
        <v>6.0111846233445967E-2</v>
      </c>
      <c r="N58" s="79">
        <f t="shared" si="70"/>
        <v>5.58382026999793E-2</v>
      </c>
      <c r="O58" s="79">
        <f t="shared" si="71"/>
        <v>-0.21890006571298556</v>
      </c>
      <c r="P58" s="79">
        <f t="shared" si="72"/>
        <v>-0.19980790069943868</v>
      </c>
      <c r="Q58" s="79">
        <f t="shared" si="73"/>
        <v>-5.4320696499813088E-2</v>
      </c>
      <c r="R58" s="78">
        <f t="shared" si="74"/>
        <v>-0.10143654432907601</v>
      </c>
      <c r="S58" s="79">
        <f t="shared" si="74"/>
        <v>-0.25638221250033272</v>
      </c>
      <c r="T58" s="79">
        <f t="shared" si="74"/>
        <v>-1.175689966201506E-2</v>
      </c>
      <c r="U58" s="79">
        <f t="shared" si="74"/>
        <v>0.11960917133649471</v>
      </c>
      <c r="V58" s="79">
        <f t="shared" si="74"/>
        <v>0.26139392696702468</v>
      </c>
      <c r="W58" s="78">
        <f t="shared" si="74"/>
        <v>5.1425472410383068E-2</v>
      </c>
      <c r="X58" s="79">
        <f t="shared" si="74"/>
        <v>-4.0234234998653149E-4</v>
      </c>
      <c r="Y58" s="79">
        <f t="shared" si="74"/>
        <v>-1.9756527441899006E-2</v>
      </c>
      <c r="Z58" s="79">
        <f t="shared" si="74"/>
        <v>-8.4168803916997478E-2</v>
      </c>
      <c r="AA58" s="79">
        <f t="shared" si="74"/>
        <v>-0.28333838077932572</v>
      </c>
      <c r="AB58" s="78">
        <f t="shared" si="74"/>
        <v>-8.8673864780331055E-2</v>
      </c>
      <c r="AC58" s="79">
        <f t="shared" si="75"/>
        <v>2.78233105783556E-2</v>
      </c>
      <c r="AD58" s="79">
        <f>IFERROR((AD44-Y44)/ABS(Y44),"n/a")</f>
        <v>0.2813215965271918</v>
      </c>
      <c r="AE58" s="346"/>
      <c r="AF58" s="26"/>
    </row>
    <row r="59" spans="2:32">
      <c r="B59" s="80" t="s">
        <v>217</v>
      </c>
      <c r="C59" s="80"/>
      <c r="D59" s="82" t="s">
        <v>26</v>
      </c>
      <c r="E59" s="82" t="s">
        <v>26</v>
      </c>
      <c r="F59" s="82" t="s">
        <v>26</v>
      </c>
      <c r="G59" s="82" t="s">
        <v>26</v>
      </c>
      <c r="H59" s="81" t="s">
        <v>26</v>
      </c>
      <c r="I59" s="82">
        <f t="shared" si="65"/>
        <v>0.30486990510148465</v>
      </c>
      <c r="J59" s="82">
        <f t="shared" si="66"/>
        <v>0.18833705528794456</v>
      </c>
      <c r="K59" s="82">
        <f t="shared" si="67"/>
        <v>-0.13902834192871191</v>
      </c>
      <c r="L59" s="82">
        <f t="shared" si="68"/>
        <v>7.3986622029583685E-2</v>
      </c>
      <c r="M59" s="81">
        <f t="shared" si="69"/>
        <v>0.10297884719914881</v>
      </c>
      <c r="N59" s="82">
        <f t="shared" si="70"/>
        <v>-9.6248650171368733E-3</v>
      </c>
      <c r="O59" s="82">
        <f t="shared" si="71"/>
        <v>-0.1069821860294158</v>
      </c>
      <c r="P59" s="82">
        <f t="shared" si="72"/>
        <v>0.11388303582077693</v>
      </c>
      <c r="Q59" s="82">
        <f t="shared" si="73"/>
        <v>-5.3181456304733712E-2</v>
      </c>
      <c r="R59" s="81">
        <f t="shared" si="74"/>
        <v>-1.9728996989009817E-2</v>
      </c>
      <c r="S59" s="82">
        <f t="shared" si="74"/>
        <v>-6.3259694699914895E-2</v>
      </c>
      <c r="T59" s="82">
        <f t="shared" si="74"/>
        <v>-2.9681503553661121E-3</v>
      </c>
      <c r="U59" s="82">
        <f t="shared" si="74"/>
        <v>3.4906754706879761E-2</v>
      </c>
      <c r="V59" s="82">
        <f t="shared" si="74"/>
        <v>2.1157005549590293E-2</v>
      </c>
      <c r="W59" s="81">
        <f t="shared" si="74"/>
        <v>-6.6798933369584474E-3</v>
      </c>
      <c r="X59" s="82">
        <f t="shared" si="74"/>
        <v>-0.21171481204072987</v>
      </c>
      <c r="Y59" s="82">
        <f t="shared" si="74"/>
        <v>-0.26184108008791446</v>
      </c>
      <c r="Z59" s="82">
        <f t="shared" si="74"/>
        <v>-0.23508820334189814</v>
      </c>
      <c r="AA59" s="82">
        <f t="shared" si="74"/>
        <v>-0.38167687503562897</v>
      </c>
      <c r="AB59" s="81">
        <f t="shared" si="74"/>
        <v>-0.26805734554454341</v>
      </c>
      <c r="AC59" s="82">
        <f t="shared" si="75"/>
        <v>-1.4678291239198265</v>
      </c>
      <c r="AD59" s="82">
        <f>IFERROR((AD45-Y45)/ABS(Y45),"n/a")</f>
        <v>-3.4167132718407602</v>
      </c>
      <c r="AE59" s="346"/>
      <c r="AF59" s="26"/>
    </row>
    <row r="61" spans="2:32" ht="14.25">
      <c r="B61" s="31" t="s">
        <v>47</v>
      </c>
      <c r="D61" s="31">
        <f>'Non-GAAP Financial Measures'!$B$57</f>
        <v>44050</v>
      </c>
      <c r="E61" s="27"/>
      <c r="F61" s="27"/>
      <c r="H61" s="27"/>
      <c r="I61" s="27"/>
      <c r="J61" s="27"/>
      <c r="M61" s="27"/>
      <c r="N61" s="27"/>
      <c r="O61" s="27"/>
      <c r="P61" s="27"/>
      <c r="Q61" s="27"/>
      <c r="R61" s="27"/>
      <c r="S61" s="27"/>
      <c r="T61" s="27"/>
      <c r="U61" s="27"/>
      <c r="V61" s="27"/>
      <c r="W61" s="27"/>
      <c r="X61" s="27"/>
      <c r="Y61" s="27"/>
      <c r="Z61" s="27"/>
      <c r="AA61" s="27"/>
      <c r="AB61" s="27"/>
      <c r="AC61" s="27"/>
      <c r="AD61" s="27"/>
    </row>
    <row r="62" spans="2:32" ht="15.75">
      <c r="B62" s="63"/>
      <c r="C62" s="63"/>
      <c r="D62" s="27"/>
      <c r="E62" s="27"/>
      <c r="F62" s="27"/>
      <c r="H62" s="27"/>
      <c r="I62" s="27"/>
      <c r="J62" s="27"/>
      <c r="M62" s="27"/>
      <c r="N62" s="27"/>
      <c r="O62" s="27"/>
      <c r="P62" s="27"/>
      <c r="Q62" s="27"/>
      <c r="R62" s="27"/>
      <c r="S62" s="27"/>
      <c r="T62" s="27"/>
      <c r="U62" s="27"/>
      <c r="V62" s="27"/>
      <c r="W62" s="27"/>
      <c r="X62" s="27"/>
      <c r="Y62" s="27"/>
      <c r="Z62" s="27"/>
      <c r="AA62" s="27"/>
      <c r="AB62" s="27"/>
      <c r="AC62" s="27"/>
      <c r="AD62" s="27"/>
    </row>
    <row r="63" spans="2:32">
      <c r="D63" s="27"/>
      <c r="E63" s="27"/>
      <c r="F63" s="27"/>
      <c r="H63" s="27"/>
      <c r="I63" s="27"/>
      <c r="J63" s="27"/>
      <c r="M63" s="27"/>
      <c r="N63" s="27"/>
      <c r="O63" s="27"/>
      <c r="P63" s="27"/>
      <c r="Q63" s="27"/>
      <c r="R63" s="27"/>
      <c r="S63" s="27"/>
      <c r="T63" s="27"/>
      <c r="U63" s="27"/>
      <c r="V63" s="27"/>
      <c r="W63" s="27"/>
      <c r="X63" s="27"/>
      <c r="Y63" s="27"/>
      <c r="Z63" s="27"/>
      <c r="AA63" s="27"/>
      <c r="AB63" s="27"/>
      <c r="AC63" s="27"/>
      <c r="AD63" s="27"/>
    </row>
    <row r="64" spans="2:32">
      <c r="D64" s="27"/>
      <c r="E64" s="27"/>
      <c r="F64" s="27"/>
      <c r="H64" s="27"/>
      <c r="I64" s="27"/>
      <c r="J64" s="27"/>
      <c r="M64" s="27"/>
      <c r="N64" s="27"/>
      <c r="O64" s="27"/>
      <c r="P64" s="27"/>
      <c r="Q64" s="27"/>
      <c r="R64" s="27"/>
      <c r="S64" s="27"/>
      <c r="T64" s="27"/>
      <c r="U64" s="27"/>
      <c r="V64" s="27"/>
      <c r="W64" s="27"/>
      <c r="X64" s="27"/>
      <c r="Y64" s="27"/>
      <c r="Z64" s="27"/>
      <c r="AA64" s="27"/>
      <c r="AB64" s="27"/>
      <c r="AC64" s="27"/>
      <c r="AD64" s="27"/>
    </row>
    <row r="65" spans="4:30">
      <c r="D65" s="27"/>
      <c r="E65" s="27"/>
      <c r="F65" s="27"/>
      <c r="H65" s="27"/>
      <c r="I65" s="27"/>
      <c r="J65" s="27"/>
      <c r="M65" s="27"/>
      <c r="N65" s="27"/>
      <c r="O65" s="27"/>
      <c r="P65" s="27"/>
      <c r="Q65" s="27"/>
      <c r="R65" s="27"/>
      <c r="S65" s="27"/>
      <c r="T65" s="27"/>
      <c r="U65" s="27"/>
      <c r="V65" s="27"/>
      <c r="W65" s="27"/>
      <c r="X65" s="27"/>
      <c r="Y65" s="27"/>
      <c r="Z65" s="27"/>
      <c r="AA65" s="27"/>
      <c r="AB65" s="27"/>
      <c r="AC65" s="27"/>
      <c r="AD65" s="27"/>
    </row>
    <row r="66" spans="4:30">
      <c r="D66" s="27"/>
      <c r="E66" s="27"/>
      <c r="F66" s="27"/>
      <c r="H66" s="27"/>
      <c r="I66" s="27"/>
      <c r="J66" s="27"/>
      <c r="M66" s="27"/>
      <c r="N66" s="27"/>
      <c r="O66" s="27"/>
      <c r="P66" s="27"/>
      <c r="Q66" s="27"/>
      <c r="R66" s="27"/>
      <c r="S66" s="27"/>
      <c r="T66" s="27"/>
      <c r="U66" s="27"/>
      <c r="V66" s="27"/>
      <c r="W66" s="27"/>
      <c r="X66" s="27"/>
      <c r="Y66" s="27"/>
      <c r="Z66" s="27"/>
      <c r="AA66" s="27"/>
      <c r="AB66" s="27"/>
      <c r="AC66" s="27"/>
      <c r="AD66" s="27"/>
    </row>
  </sheetData>
  <pageMargins left="0.7" right="0.7" top="0.75" bottom="0.75" header="0.3" footer="0.3"/>
  <pageSetup scale="45" orientation="portrait" r:id="rId1"/>
  <headerFooter>
    <oddHeader>&amp;A</oddHeader>
    <oddFooter>&amp;L&amp;"-,Bold"Sabre Confidential&amp;C&amp;D&amp;RPage &amp;P</oddFooter>
  </headerFooter>
  <ignoredErrors>
    <ignoredError sqref="H5:R9 H19:R23 I13:R17 H40:R44 I34:R38 H4:M4 N4:R4 H18:R18 H11:R12 H25:R29 H31:R33 AB4:AB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rgb="FF92D050"/>
  </sheetPr>
  <dimension ref="A2:AE69"/>
  <sheetViews>
    <sheetView showGridLines="0" zoomScale="80" zoomScaleNormal="80" zoomScaleSheetLayoutView="115"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3" style="3" bestFit="1" customWidth="1"/>
    <col min="3" max="3" width="3.42578125" style="3" customWidth="1"/>
    <col min="4" max="4" width="13.85546875" style="3" hidden="1" customWidth="1" outlineLevel="1"/>
    <col min="5" max="6" width="10.7109375" style="33" hidden="1" customWidth="1" outlineLevel="1"/>
    <col min="7" max="7" width="10.7109375" style="3" hidden="1" customWidth="1" outlineLevel="1"/>
    <col min="8" max="8" width="10.7109375" style="3" customWidth="1" collapsed="1"/>
    <col min="9" max="12" width="10.7109375" style="3" hidden="1" customWidth="1" outlineLevel="1"/>
    <col min="13" max="13" width="10.7109375" style="3" customWidth="1" collapsed="1"/>
    <col min="14" max="17" width="10.7109375" style="3" hidden="1" customWidth="1" outlineLevel="1"/>
    <col min="18" max="18" width="10.7109375" style="3" customWidth="1" collapsed="1"/>
    <col min="19" max="22" width="10.7109375" style="3" hidden="1" customWidth="1" outlineLevel="1"/>
    <col min="23" max="23" width="10.7109375" style="3" customWidth="1" collapsed="1"/>
    <col min="24" max="27" width="10.7109375" style="3" hidden="1" customWidth="1" outlineLevel="1"/>
    <col min="28" max="28" width="10.7109375" style="3" customWidth="1" collapsed="1"/>
    <col min="29" max="30" width="10.7109375" style="3" customWidth="1" outlineLevel="1"/>
    <col min="31" max="34" width="9.140625" style="3"/>
    <col min="35" max="35" width="9.140625" style="3" customWidth="1"/>
    <col min="36" max="16384" width="9.140625" style="3"/>
  </cols>
  <sheetData>
    <row r="2" spans="1:31" ht="26.25">
      <c r="B2" s="88" t="s">
        <v>35</v>
      </c>
      <c r="C2" s="350"/>
      <c r="I2" s="33"/>
      <c r="N2" s="33"/>
      <c r="O2" s="33"/>
      <c r="P2" s="33"/>
      <c r="Q2" s="33"/>
      <c r="S2" s="33"/>
      <c r="T2" s="33"/>
      <c r="U2" s="33"/>
      <c r="V2" s="33"/>
      <c r="X2" s="33"/>
      <c r="Y2" s="33"/>
      <c r="Z2" s="33"/>
      <c r="AA2" s="33"/>
      <c r="AC2" s="33"/>
      <c r="AD2" s="33"/>
    </row>
    <row r="3" spans="1:31">
      <c r="B3" s="6" t="s">
        <v>18</v>
      </c>
      <c r="C3" s="6"/>
      <c r="I3" s="33"/>
      <c r="N3" s="33"/>
      <c r="O3" s="33"/>
      <c r="P3" s="33"/>
      <c r="Q3" s="33"/>
      <c r="S3" s="33"/>
      <c r="T3" s="33"/>
      <c r="U3" s="33"/>
      <c r="V3" s="33"/>
      <c r="X3" s="33"/>
      <c r="Y3" s="33"/>
      <c r="Z3" s="33"/>
      <c r="AA3" s="33"/>
      <c r="AC3" s="33"/>
      <c r="AD3" s="33"/>
    </row>
    <row r="4" spans="1:31" ht="15">
      <c r="B4" s="62"/>
      <c r="C4" s="349"/>
      <c r="D4" s="90" t="s">
        <v>55</v>
      </c>
      <c r="E4" s="90" t="s">
        <v>59</v>
      </c>
      <c r="F4" s="90" t="s">
        <v>61</v>
      </c>
      <c r="G4" s="35" t="s">
        <v>63</v>
      </c>
      <c r="H4" s="34" t="s">
        <v>64</v>
      </c>
      <c r="I4" s="90" t="s">
        <v>68</v>
      </c>
      <c r="J4" s="90" t="s">
        <v>70</v>
      </c>
      <c r="K4" s="90" t="s">
        <v>89</v>
      </c>
      <c r="L4" s="90" t="s">
        <v>93</v>
      </c>
      <c r="M4" s="34" t="s">
        <v>94</v>
      </c>
      <c r="N4" s="90" t="s">
        <v>100</v>
      </c>
      <c r="O4" s="90" t="s">
        <v>101</v>
      </c>
      <c r="P4" s="90" t="s">
        <v>119</v>
      </c>
      <c r="Q4" s="90" t="s">
        <v>120</v>
      </c>
      <c r="R4" s="319">
        <v>2017</v>
      </c>
      <c r="S4" s="90" t="s">
        <v>132</v>
      </c>
      <c r="T4" s="90" t="s">
        <v>155</v>
      </c>
      <c r="U4" s="90" t="s">
        <v>158</v>
      </c>
      <c r="V4" s="90" t="s">
        <v>161</v>
      </c>
      <c r="W4" s="319">
        <v>2018</v>
      </c>
      <c r="X4" s="35" t="s">
        <v>172</v>
      </c>
      <c r="Y4" s="35" t="s">
        <v>178</v>
      </c>
      <c r="Z4" s="35" t="s">
        <v>180</v>
      </c>
      <c r="AA4" s="35" t="s">
        <v>183</v>
      </c>
      <c r="AB4" s="319">
        <v>2019</v>
      </c>
      <c r="AC4" s="35" t="s">
        <v>191</v>
      </c>
      <c r="AD4" s="35" t="s">
        <v>207</v>
      </c>
    </row>
    <row r="5" spans="1:31">
      <c r="B5" s="374" t="s">
        <v>0</v>
      </c>
      <c r="C5" s="91"/>
      <c r="D5" s="65"/>
      <c r="E5" s="65"/>
      <c r="F5" s="65"/>
      <c r="G5" s="65"/>
      <c r="H5" s="64"/>
      <c r="I5" s="65"/>
      <c r="J5" s="65"/>
      <c r="M5" s="64"/>
      <c r="N5" s="65"/>
      <c r="O5" s="65"/>
      <c r="P5" s="65"/>
      <c r="Q5" s="65"/>
      <c r="R5" s="64"/>
      <c r="S5" s="65"/>
      <c r="T5" s="65"/>
      <c r="U5" s="65"/>
      <c r="V5" s="65"/>
      <c r="W5" s="64"/>
      <c r="X5" s="65"/>
      <c r="Y5" s="65"/>
      <c r="Z5" s="65"/>
      <c r="AA5" s="65"/>
      <c r="AB5" s="64"/>
      <c r="AC5" s="65"/>
      <c r="AD5" s="65"/>
    </row>
    <row r="6" spans="1:31">
      <c r="B6" s="93" t="s">
        <v>6</v>
      </c>
      <c r="C6" s="92"/>
      <c r="D6" s="276">
        <f>'Segment Detail'!D22</f>
        <v>507.93</v>
      </c>
      <c r="E6" s="276">
        <f>'Segment Detail'!E22</f>
        <v>494.51499999999999</v>
      </c>
      <c r="F6" s="276">
        <f>'Segment Detail'!F22</f>
        <v>569.18999999999994</v>
      </c>
      <c r="G6" s="276">
        <f>'Segment Detail'!G22</f>
        <v>531.15699999999993</v>
      </c>
      <c r="H6" s="66">
        <f>SUM(D6:G6)</f>
        <v>2102.7919999999995</v>
      </c>
      <c r="I6" s="276">
        <f>'Segment Detail'!I22</f>
        <v>625.476</v>
      </c>
      <c r="J6" s="276">
        <f>'Segment Detail'!J22</f>
        <v>597.91</v>
      </c>
      <c r="K6" s="276">
        <f>'Segment Detail'!K22</f>
        <v>582.36410000000001</v>
      </c>
      <c r="L6" s="276">
        <f>'Segment Detail'!L22</f>
        <v>569.09900000000005</v>
      </c>
      <c r="M6" s="66">
        <f>SUM(I6:L6)</f>
        <v>2374.8490999999999</v>
      </c>
      <c r="N6" s="276">
        <f>'Segment Detail'!N22</f>
        <v>663.47699999999998</v>
      </c>
      <c r="O6" s="276">
        <f>'Segment Detail'!O22</f>
        <v>635.61500000000001</v>
      </c>
      <c r="P6" s="276">
        <f>'Segment Detail'!P22</f>
        <v>632.34899999999993</v>
      </c>
      <c r="Q6" s="276">
        <f>'Segment Detail'!Q22</f>
        <v>619.029</v>
      </c>
      <c r="R6" s="66">
        <f>'Segment Detail'!R22</f>
        <v>2550.4700000000003</v>
      </c>
      <c r="S6" s="276">
        <f>'Segment Detail'!S22</f>
        <v>721.13599999999997</v>
      </c>
      <c r="T6" s="276">
        <f>'Segment Detail'!T22</f>
        <v>719.68499999999995</v>
      </c>
      <c r="U6" s="276">
        <f>'Segment Detail'!U22</f>
        <v>700.19600000000003</v>
      </c>
      <c r="V6" s="276">
        <f>'Segment Detail'!V22</f>
        <v>665.17623461000028</v>
      </c>
      <c r="W6" s="66">
        <f>'Segment Detail'!W22</f>
        <v>2806.1932346100002</v>
      </c>
      <c r="X6" s="276">
        <f>'Segment Detail'!X22</f>
        <v>773.96799999999996</v>
      </c>
      <c r="Y6" s="276">
        <f>'Segment Detail'!Y22</f>
        <v>724.63200000000006</v>
      </c>
      <c r="Z6" s="276">
        <f>'Segment Detail'!Z22</f>
        <v>711.00300000000004</v>
      </c>
      <c r="AA6" s="276">
        <f>'Segment Detail'!AA22</f>
        <v>673.05899999999997</v>
      </c>
      <c r="AB6" s="66">
        <f>'Segment Detail'!AB22</f>
        <v>2882.6620000000003</v>
      </c>
      <c r="AC6" s="276">
        <f>'Segment Detail'!AC22</f>
        <v>427.70300000000003</v>
      </c>
      <c r="AD6" s="276">
        <f>'Segment Detail'!AD22</f>
        <v>-33.262</v>
      </c>
      <c r="AE6" s="346"/>
    </row>
    <row r="7" spans="1:31">
      <c r="A7" s="10"/>
      <c r="B7" s="93" t="s">
        <v>109</v>
      </c>
      <c r="C7" s="93"/>
      <c r="D7" s="277">
        <f>'Segment Detail'!D44</f>
        <v>166.96</v>
      </c>
      <c r="E7" s="277">
        <f>'Segment Detail'!E44</f>
        <v>176.10499999999999</v>
      </c>
      <c r="F7" s="277">
        <f>'Segment Detail'!F44</f>
        <v>177.62299999999999</v>
      </c>
      <c r="G7" s="277">
        <f>'Segment Detail'!G44</f>
        <v>192.22</v>
      </c>
      <c r="H7" s="66">
        <f>'Segment Detail'!H44</f>
        <v>712.90800000000002</v>
      </c>
      <c r="I7" s="277">
        <f>'Segment Detail'!I44</f>
        <v>186.673</v>
      </c>
      <c r="J7" s="277">
        <f>'Segment Detail'!J44</f>
        <v>195.58099999999999</v>
      </c>
      <c r="K7" s="277">
        <f>'Segment Detail'!K44</f>
        <v>202.828</v>
      </c>
      <c r="L7" s="277">
        <f>'Segment Detail'!L44</f>
        <v>209.55500000000001</v>
      </c>
      <c r="M7" s="66">
        <f>'Segment Detail'!M44</f>
        <v>794.63699999999994</v>
      </c>
      <c r="N7" s="277">
        <f>'Segment Detail'!N44</f>
        <v>193.613</v>
      </c>
      <c r="O7" s="277">
        <f>'Segment Detail'!O44</f>
        <v>209.874</v>
      </c>
      <c r="P7" s="277">
        <f>'Segment Detail'!P44</f>
        <v>207.12100000000001</v>
      </c>
      <c r="Q7" s="277">
        <f>'Segment Detail'!Q44</f>
        <v>205.40100000000001</v>
      </c>
      <c r="R7" s="66">
        <f>'Segment Detail'!R44</f>
        <v>816.00900000000001</v>
      </c>
      <c r="S7" s="277">
        <f>'Segment Detail'!S44</f>
        <v>206.60300000000001</v>
      </c>
      <c r="T7" s="277">
        <f>'Segment Detail'!T44</f>
        <v>204.822</v>
      </c>
      <c r="U7" s="277">
        <f>'Segment Detail'!U44</f>
        <v>209.38800000000001</v>
      </c>
      <c r="V7" s="277">
        <f>'Segment Detail'!V44</f>
        <v>201.935</v>
      </c>
      <c r="W7" s="66">
        <f>'Segment Detail'!W44</f>
        <v>822.74800000000005</v>
      </c>
      <c r="X7" s="277">
        <f>'Segment Detail'!X44</f>
        <v>212.92699999999999</v>
      </c>
      <c r="Y7" s="277">
        <f>'Segment Detail'!Y44</f>
        <v>211.833</v>
      </c>
      <c r="Z7" s="277">
        <f>'Segment Detail'!Z44</f>
        <v>208.02799999999999</v>
      </c>
      <c r="AA7" s="277">
        <f>'Segment Detail'!AA44</f>
        <v>207.55</v>
      </c>
      <c r="AB7" s="66">
        <f>'Segment Detail'!AB44</f>
        <v>840.33799999999997</v>
      </c>
      <c r="AC7" s="277">
        <f>'Segment Detail'!AC44</f>
        <v>179.88499999999999</v>
      </c>
      <c r="AD7" s="277">
        <f>'Segment Detail'!AD44</f>
        <v>89.524000000000001</v>
      </c>
      <c r="AE7" s="346"/>
    </row>
    <row r="8" spans="1:31">
      <c r="A8" s="10"/>
      <c r="B8" s="93" t="s">
        <v>110</v>
      </c>
      <c r="C8" s="93"/>
      <c r="D8" s="277">
        <f>'Segment Detail'!D66</f>
        <v>37.94</v>
      </c>
      <c r="E8" s="277">
        <f>'Segment Detail'!E66</f>
        <v>40.527000000000001</v>
      </c>
      <c r="F8" s="277">
        <f>'Segment Detail'!F66</f>
        <v>41.354999999999997</v>
      </c>
      <c r="G8" s="277">
        <f>'Segment Detail'!G66</f>
        <v>39.356000000000002</v>
      </c>
      <c r="H8" s="66">
        <f>'Segment Detail'!H66</f>
        <v>159.178</v>
      </c>
      <c r="I8" s="277">
        <f>'Segment Detail'!I66</f>
        <v>51.707000000000001</v>
      </c>
      <c r="J8" s="277">
        <f>'Segment Detail'!J66</f>
        <v>56.588000000000001</v>
      </c>
      <c r="K8" s="277">
        <f>'Segment Detail'!K66</f>
        <v>59.563000000000002</v>
      </c>
      <c r="L8" s="277">
        <f>'Segment Detail'!L66</f>
        <v>56.811</v>
      </c>
      <c r="M8" s="66">
        <f>'Segment Detail'!M66</f>
        <v>224.66900000000001</v>
      </c>
      <c r="N8" s="277">
        <f>'Segment Detail'!N66</f>
        <v>64.363</v>
      </c>
      <c r="O8" s="277">
        <f>'Segment Detail'!O66</f>
        <v>61.905999999999999</v>
      </c>
      <c r="P8" s="277">
        <f>'Segment Detail'!P66</f>
        <v>67.802000000000007</v>
      </c>
      <c r="Q8" s="277">
        <f>'Segment Detail'!Q66</f>
        <v>64.28</v>
      </c>
      <c r="R8" s="66">
        <f>'Segment Detail'!R66</f>
        <v>258.351</v>
      </c>
      <c r="S8" s="277">
        <f>'Segment Detail'!S66</f>
        <v>68.128</v>
      </c>
      <c r="T8" s="277">
        <f>'Segment Detail'!T66</f>
        <v>68.313999999999993</v>
      </c>
      <c r="U8" s="277">
        <f>'Segment Detail'!U66</f>
        <v>69.911000000000001</v>
      </c>
      <c r="V8" s="277">
        <f>'Segment Detail'!V66</f>
        <v>66.725999999999999</v>
      </c>
      <c r="W8" s="66">
        <f>'Segment Detail'!W66</f>
        <v>273.07900000000001</v>
      </c>
      <c r="X8" s="277">
        <f>'Segment Detail'!X66</f>
        <v>72.831000000000003</v>
      </c>
      <c r="Y8" s="277">
        <f>'Segment Detail'!Y66</f>
        <v>73.876000000000005</v>
      </c>
      <c r="Z8" s="277">
        <f>'Segment Detail'!Z66</f>
        <v>74.817999999999998</v>
      </c>
      <c r="AA8" s="277">
        <f>'Segment Detail'!AA66</f>
        <v>71.355000000000004</v>
      </c>
      <c r="AB8" s="66">
        <f>'Segment Detail'!AB66</f>
        <v>292.88</v>
      </c>
      <c r="AC8" s="277">
        <f>'Segment Detail'!AC66</f>
        <v>59.237000000000002</v>
      </c>
      <c r="AD8" s="277">
        <f>'Segment Detail'!AD66</f>
        <v>29.001999999999999</v>
      </c>
      <c r="AE8" s="346"/>
    </row>
    <row r="9" spans="1:31">
      <c r="A9" s="10"/>
      <c r="B9" s="93" t="s">
        <v>4</v>
      </c>
      <c r="C9" s="93"/>
      <c r="D9" s="277">
        <f>'Segment Detail'!D86</f>
        <v>-2.4820000000000002</v>
      </c>
      <c r="E9" s="277">
        <f>'Segment Detail'!E86</f>
        <v>-4.056</v>
      </c>
      <c r="F9" s="277">
        <f>'Segment Detail'!F86</f>
        <v>-3.1659999999999999</v>
      </c>
      <c r="G9" s="277">
        <f>'Segment Detail'!G86</f>
        <v>-4.2779999999999987</v>
      </c>
      <c r="H9" s="66">
        <f>SUM(D9:G9)</f>
        <v>-13.981999999999999</v>
      </c>
      <c r="I9" s="277">
        <f>'Segment Detail'!I86</f>
        <v>-4.3129999999999997</v>
      </c>
      <c r="J9" s="277">
        <f>'Segment Detail'!J86</f>
        <v>-4.8369999999999997</v>
      </c>
      <c r="K9" s="277">
        <f>'Segment Detail'!K86</f>
        <v>-5.774</v>
      </c>
      <c r="L9" s="277">
        <f>'Segment Detail'!L86</f>
        <v>-5.8440000000000003</v>
      </c>
      <c r="M9" s="66">
        <f>SUM(I9:L9)</f>
        <v>-20.768000000000001</v>
      </c>
      <c r="N9" s="277">
        <f>'Segment Detail'!N86</f>
        <v>-6.1</v>
      </c>
      <c r="O9" s="277">
        <f>'Segment Detail'!O86</f>
        <v>-6.7320000000000002</v>
      </c>
      <c r="P9" s="277">
        <f>'Segment Detail'!P86</f>
        <v>-6.6660000000000004</v>
      </c>
      <c r="Q9" s="277">
        <f>'Segment Detail'!Q86</f>
        <v>-6.847999999999999</v>
      </c>
      <c r="R9" s="66">
        <f>'Segment Detail'!R86</f>
        <v>-26.346</v>
      </c>
      <c r="S9" s="277">
        <f>'Segment Detail'!S86</f>
        <v>-7.4980000000000002</v>
      </c>
      <c r="T9" s="277">
        <f>'Segment Detail'!T86</f>
        <v>-8.4450000000000003</v>
      </c>
      <c r="U9" s="277">
        <f>'Segment Detail'!U86</f>
        <v>-9.2119999999999997</v>
      </c>
      <c r="V9" s="277">
        <f>'Segment Detail'!V86</f>
        <v>-9.909353270000004</v>
      </c>
      <c r="W9" s="66">
        <f>'Segment Detail'!W86</f>
        <v>-35.064353270000005</v>
      </c>
      <c r="X9" s="277">
        <f>'Segment Detail'!X86</f>
        <v>-10.36450593</v>
      </c>
      <c r="Y9" s="277">
        <f>'Segment Detail'!Y86</f>
        <v>-10.335000000000001</v>
      </c>
      <c r="Z9" s="277">
        <f>'Segment Detail'!Z86</f>
        <v>-9.65</v>
      </c>
      <c r="AA9" s="277">
        <f>'Segment Detail'!AA86</f>
        <v>-10.542494070000004</v>
      </c>
      <c r="AB9" s="66">
        <f>'Segment Detail'!AB86</f>
        <v>-40.892000000000003</v>
      </c>
      <c r="AC9" s="277">
        <f>'Segment Detail'!AC86</f>
        <v>-7.8479999999999999</v>
      </c>
      <c r="AD9" s="277">
        <f>'Segment Detail'!AD86</f>
        <v>-2.2200000000000002</v>
      </c>
      <c r="AE9" s="346"/>
    </row>
    <row r="10" spans="1:31">
      <c r="A10" s="10"/>
      <c r="B10" s="94" t="s">
        <v>53</v>
      </c>
      <c r="C10" s="94"/>
      <c r="D10" s="95">
        <f>SUM(D6:D9)</f>
        <v>710.34799999999996</v>
      </c>
      <c r="E10" s="95">
        <f t="shared" ref="E10:R10" si="0">SUM(E6:E9)</f>
        <v>707.09100000000001</v>
      </c>
      <c r="F10" s="95">
        <f t="shared" si="0"/>
        <v>785.00199999999984</v>
      </c>
      <c r="G10" s="96">
        <f t="shared" si="0"/>
        <v>758.45499999999993</v>
      </c>
      <c r="H10" s="106">
        <f t="shared" si="0"/>
        <v>2960.8959999999993</v>
      </c>
      <c r="I10" s="96">
        <f t="shared" si="0"/>
        <v>859.54300000000001</v>
      </c>
      <c r="J10" s="95">
        <f t="shared" si="0"/>
        <v>845.24199999999996</v>
      </c>
      <c r="K10" s="95">
        <f t="shared" si="0"/>
        <v>838.98109999999997</v>
      </c>
      <c r="L10" s="95">
        <f t="shared" si="0"/>
        <v>829.62099999999998</v>
      </c>
      <c r="M10" s="106">
        <f t="shared" si="0"/>
        <v>3373.3870999999999</v>
      </c>
      <c r="N10" s="96">
        <f t="shared" si="0"/>
        <v>915.35299999999995</v>
      </c>
      <c r="O10" s="96">
        <f t="shared" si="0"/>
        <v>900.66300000000001</v>
      </c>
      <c r="P10" s="96">
        <f t="shared" si="0"/>
        <v>900.60599999999988</v>
      </c>
      <c r="Q10" s="96">
        <f t="shared" si="0"/>
        <v>881.86200000000008</v>
      </c>
      <c r="R10" s="106">
        <f t="shared" si="0"/>
        <v>3598.4840000000004</v>
      </c>
      <c r="S10" s="96">
        <f t="shared" ref="S10:T10" si="1">SUM(S6:S9)</f>
        <v>988.36900000000003</v>
      </c>
      <c r="T10" s="96">
        <f t="shared" si="1"/>
        <v>984.37599999999986</v>
      </c>
      <c r="U10" s="96">
        <f t="shared" ref="U10:W10" si="2">SUM(U6:U9)</f>
        <v>970.28300000000013</v>
      </c>
      <c r="V10" s="96">
        <f t="shared" si="2"/>
        <v>923.92788134000034</v>
      </c>
      <c r="W10" s="106">
        <f t="shared" si="2"/>
        <v>3866.9558813400004</v>
      </c>
      <c r="X10" s="96">
        <f t="shared" ref="X10:Y10" si="3">SUM(X6:X9)</f>
        <v>1049.3614940699999</v>
      </c>
      <c r="Y10" s="96">
        <f t="shared" si="3"/>
        <v>1000.006</v>
      </c>
      <c r="Z10" s="96">
        <f t="shared" ref="Z10:AB10" si="4">SUM(Z6:Z9)</f>
        <v>984.19900000000007</v>
      </c>
      <c r="AA10" s="96">
        <f t="shared" si="4"/>
        <v>941.42150592999997</v>
      </c>
      <c r="AB10" s="106">
        <f t="shared" si="4"/>
        <v>3974.9880000000003</v>
      </c>
      <c r="AC10" s="96">
        <f t="shared" ref="AC10:AD10" si="5">SUM(AC6:AC9)</f>
        <v>658.97699999999998</v>
      </c>
      <c r="AD10" s="96">
        <f t="shared" si="5"/>
        <v>83.043999999999997</v>
      </c>
      <c r="AE10" s="346"/>
    </row>
    <row r="11" spans="1:31">
      <c r="A11" s="10"/>
      <c r="B11" s="97" t="s">
        <v>6</v>
      </c>
      <c r="C11" s="97"/>
      <c r="D11" s="79" t="s">
        <v>26</v>
      </c>
      <c r="E11" s="79" t="s">
        <v>26</v>
      </c>
      <c r="F11" s="79" t="s">
        <v>26</v>
      </c>
      <c r="G11" s="79" t="s">
        <v>26</v>
      </c>
      <c r="H11" s="78" t="s">
        <v>26</v>
      </c>
      <c r="I11" s="99">
        <f t="shared" ref="I11:O15" si="6">IFERROR((I6-D6)/ABS(D6),"n/a")</f>
        <v>0.23142165258992378</v>
      </c>
      <c r="J11" s="99">
        <f t="shared" si="6"/>
        <v>0.20908364761432915</v>
      </c>
      <c r="K11" s="99">
        <f t="shared" si="6"/>
        <v>2.314534689646703E-2</v>
      </c>
      <c r="L11" s="99">
        <f t="shared" si="6"/>
        <v>7.1432740225583255E-2</v>
      </c>
      <c r="M11" s="98">
        <f t="shared" si="6"/>
        <v>0.12937898755559299</v>
      </c>
      <c r="N11" s="99">
        <f t="shared" si="6"/>
        <v>6.0755328741630338E-2</v>
      </c>
      <c r="O11" s="99">
        <f t="shared" si="6"/>
        <v>6.3061330300546975E-2</v>
      </c>
      <c r="P11" s="99">
        <f t="shared" ref="P11:P15" si="7">IFERROR((P6-K6)/ABS(K6),"n/a")</f>
        <v>8.583101190475155E-2</v>
      </c>
      <c r="Q11" s="99">
        <f t="shared" ref="Q11:Q15" si="8">IFERROR((Q6-L6)/ABS(L6),"n/a")</f>
        <v>8.7735174372121458E-2</v>
      </c>
      <c r="R11" s="98">
        <f t="shared" ref="R11:AC15" si="9">IFERROR((R6-M6)/ABS(M6),"n/a")</f>
        <v>7.3950340676382495E-2</v>
      </c>
      <c r="S11" s="99">
        <f t="shared" si="9"/>
        <v>8.6904293592694234E-2</v>
      </c>
      <c r="T11" s="99">
        <f t="shared" si="9"/>
        <v>0.13226560103207119</v>
      </c>
      <c r="U11" s="99">
        <f t="shared" si="9"/>
        <v>0.10729359894615173</v>
      </c>
      <c r="V11" s="99">
        <f t="shared" si="9"/>
        <v>7.4547774999233124E-2</v>
      </c>
      <c r="W11" s="98">
        <f t="shared" si="9"/>
        <v>0.10026514117397968</v>
      </c>
      <c r="X11" s="99">
        <f t="shared" si="9"/>
        <v>7.3262186328237666E-2</v>
      </c>
      <c r="Y11" s="99">
        <f t="shared" si="9"/>
        <v>6.8738406386128882E-3</v>
      </c>
      <c r="Z11" s="99">
        <f t="shared" si="9"/>
        <v>1.5434249838616639E-2</v>
      </c>
      <c r="AA11" s="99">
        <f t="shared" si="9"/>
        <v>1.1850641949981026E-2</v>
      </c>
      <c r="AB11" s="98">
        <f t="shared" si="9"/>
        <v>2.7249999909798633E-2</v>
      </c>
      <c r="AC11" s="99">
        <f t="shared" si="9"/>
        <v>-0.44738929774874409</v>
      </c>
      <c r="AD11" s="99">
        <f>IFERROR((AD6-Y6)/ABS(Y6),"n/a")</f>
        <v>-1.0459019198710517</v>
      </c>
      <c r="AE11" s="346"/>
    </row>
    <row r="12" spans="1:31">
      <c r="A12" s="10"/>
      <c r="B12" s="97" t="s">
        <v>109</v>
      </c>
      <c r="C12" s="97"/>
      <c r="D12" s="79" t="s">
        <v>26</v>
      </c>
      <c r="E12" s="79" t="s">
        <v>26</v>
      </c>
      <c r="F12" s="79" t="s">
        <v>26</v>
      </c>
      <c r="G12" s="79" t="s">
        <v>26</v>
      </c>
      <c r="H12" s="78" t="s">
        <v>26</v>
      </c>
      <c r="I12" s="99">
        <f t="shared" si="6"/>
        <v>0.11807019645424049</v>
      </c>
      <c r="J12" s="99">
        <f t="shared" si="6"/>
        <v>0.11059311206382556</v>
      </c>
      <c r="K12" s="99">
        <f t="shared" si="6"/>
        <v>0.1419016681398243</v>
      </c>
      <c r="L12" s="99">
        <f t="shared" si="6"/>
        <v>9.0183123504318008E-2</v>
      </c>
      <c r="M12" s="98">
        <f t="shared" si="6"/>
        <v>0.1146417209513709</v>
      </c>
      <c r="N12" s="99">
        <f t="shared" si="6"/>
        <v>3.7177310055551673E-2</v>
      </c>
      <c r="O12" s="99">
        <f t="shared" si="6"/>
        <v>7.3079695880479231E-2</v>
      </c>
      <c r="P12" s="99">
        <f t="shared" si="7"/>
        <v>2.1165716764943728E-2</v>
      </c>
      <c r="Q12" s="99">
        <f t="shared" si="8"/>
        <v>-1.9822958173271916E-2</v>
      </c>
      <c r="R12" s="98">
        <f t="shared" si="9"/>
        <v>2.6895299363105508E-2</v>
      </c>
      <c r="S12" s="99">
        <f t="shared" si="9"/>
        <v>6.7092602252947942E-2</v>
      </c>
      <c r="T12" s="99">
        <f t="shared" si="9"/>
        <v>-2.4071585808627997E-2</v>
      </c>
      <c r="U12" s="99">
        <f t="shared" si="9"/>
        <v>1.0945292848141887E-2</v>
      </c>
      <c r="V12" s="99">
        <f t="shared" si="9"/>
        <v>-1.6874309277949025E-2</v>
      </c>
      <c r="W12" s="98">
        <f t="shared" si="9"/>
        <v>8.2584873451151068E-3</v>
      </c>
      <c r="X12" s="99">
        <f t="shared" si="9"/>
        <v>3.0609429679143013E-2</v>
      </c>
      <c r="Y12" s="99">
        <f t="shared" si="9"/>
        <v>3.4229721416644675E-2</v>
      </c>
      <c r="Z12" s="99">
        <f t="shared" si="9"/>
        <v>-6.4951191090225494E-3</v>
      </c>
      <c r="AA12" s="99">
        <f t="shared" si="9"/>
        <v>2.7805977170871861E-2</v>
      </c>
      <c r="AB12" s="98">
        <f t="shared" si="9"/>
        <v>2.1379571873769269E-2</v>
      </c>
      <c r="AC12" s="99">
        <f t="shared" si="9"/>
        <v>-0.15517994430015922</v>
      </c>
      <c r="AD12" s="99">
        <f>IFERROR((AD7-Y7)/ABS(Y7),"n/a")</f>
        <v>-0.57738407141474657</v>
      </c>
      <c r="AE12" s="346"/>
    </row>
    <row r="13" spans="1:31">
      <c r="A13" s="10"/>
      <c r="B13" s="97" t="s">
        <v>110</v>
      </c>
      <c r="C13" s="97"/>
      <c r="D13" s="79" t="s">
        <v>26</v>
      </c>
      <c r="E13" s="79" t="s">
        <v>26</v>
      </c>
      <c r="F13" s="79" t="s">
        <v>26</v>
      </c>
      <c r="G13" s="79" t="s">
        <v>26</v>
      </c>
      <c r="H13" s="78" t="s">
        <v>26</v>
      </c>
      <c r="I13" s="99">
        <f t="shared" si="6"/>
        <v>0.3628624143384292</v>
      </c>
      <c r="J13" s="99">
        <f t="shared" si="6"/>
        <v>0.39630369876872207</v>
      </c>
      <c r="K13" s="99">
        <f t="shared" si="6"/>
        <v>0.44028533430056843</v>
      </c>
      <c r="L13" s="99">
        <f t="shared" si="6"/>
        <v>0.44351560117898153</v>
      </c>
      <c r="M13" s="98">
        <f t="shared" si="6"/>
        <v>0.41143248438854624</v>
      </c>
      <c r="N13" s="99">
        <f t="shared" si="6"/>
        <v>0.24476376506082345</v>
      </c>
      <c r="O13" s="99">
        <f t="shared" si="6"/>
        <v>9.3977521736057071E-2</v>
      </c>
      <c r="P13" s="99">
        <f t="shared" si="7"/>
        <v>0.13832412739452352</v>
      </c>
      <c r="Q13" s="99">
        <f t="shared" si="8"/>
        <v>0.13147101793666721</v>
      </c>
      <c r="R13" s="98">
        <f t="shared" si="9"/>
        <v>0.14991832429040047</v>
      </c>
      <c r="S13" s="99">
        <f t="shared" si="9"/>
        <v>5.8496341065519021E-2</v>
      </c>
      <c r="T13" s="99">
        <f t="shared" si="9"/>
        <v>0.10351177591832769</v>
      </c>
      <c r="U13" s="99">
        <f t="shared" si="9"/>
        <v>3.1105277130468047E-2</v>
      </c>
      <c r="V13" s="99">
        <f t="shared" si="9"/>
        <v>3.8052271313005565E-2</v>
      </c>
      <c r="W13" s="98">
        <f t="shared" si="9"/>
        <v>5.700771431115037E-2</v>
      </c>
      <c r="X13" s="99">
        <f t="shared" si="9"/>
        <v>6.9031822451855379E-2</v>
      </c>
      <c r="Y13" s="99">
        <f t="shared" si="9"/>
        <v>8.1418157332318594E-2</v>
      </c>
      <c r="Z13" s="99">
        <f t="shared" si="9"/>
        <v>7.0189240605913181E-2</v>
      </c>
      <c r="AA13" s="99">
        <f t="shared" si="9"/>
        <v>6.9373257800557572E-2</v>
      </c>
      <c r="AB13" s="98">
        <f t="shared" si="9"/>
        <v>7.2510152739683337E-2</v>
      </c>
      <c r="AC13" s="99">
        <f t="shared" si="9"/>
        <v>-0.18665128859963478</v>
      </c>
      <c r="AD13" s="99">
        <f>IFERROR((AD8-Y8)/ABS(Y8),"n/a")</f>
        <v>-0.60742324976988471</v>
      </c>
      <c r="AE13" s="346"/>
    </row>
    <row r="14" spans="1:31">
      <c r="A14" s="10"/>
      <c r="B14" s="97" t="s">
        <v>4</v>
      </c>
      <c r="C14" s="97"/>
      <c r="D14" s="79" t="s">
        <v>26</v>
      </c>
      <c r="E14" s="79" t="s">
        <v>26</v>
      </c>
      <c r="F14" s="79" t="s">
        <v>26</v>
      </c>
      <c r="G14" s="79" t="s">
        <v>26</v>
      </c>
      <c r="H14" s="78" t="s">
        <v>26</v>
      </c>
      <c r="I14" s="99">
        <f t="shared" si="6"/>
        <v>-0.73771152296535025</v>
      </c>
      <c r="J14" s="99">
        <f t="shared" si="6"/>
        <v>-0.19255424063116364</v>
      </c>
      <c r="K14" s="99">
        <f t="shared" si="6"/>
        <v>-0.82375236891977266</v>
      </c>
      <c r="L14" s="99">
        <f t="shared" si="6"/>
        <v>-0.366058906030856</v>
      </c>
      <c r="M14" s="98">
        <f t="shared" si="6"/>
        <v>-0.48533829208982993</v>
      </c>
      <c r="N14" s="99">
        <f t="shared" si="6"/>
        <v>-0.41432877347553909</v>
      </c>
      <c r="O14" s="99">
        <f t="shared" si="6"/>
        <v>-0.39177175935497222</v>
      </c>
      <c r="P14" s="99">
        <f t="shared" si="7"/>
        <v>-0.15448562521648776</v>
      </c>
      <c r="Q14" s="99">
        <f t="shared" si="8"/>
        <v>-0.17180013689253912</v>
      </c>
      <c r="R14" s="98">
        <f t="shared" si="9"/>
        <v>-0.26858628659476114</v>
      </c>
      <c r="S14" s="99">
        <f t="shared" si="9"/>
        <v>-0.22918032786885256</v>
      </c>
      <c r="T14" s="99">
        <f t="shared" si="9"/>
        <v>-0.25445632798573975</v>
      </c>
      <c r="U14" s="99">
        <f t="shared" si="9"/>
        <v>-0.38193819381938182</v>
      </c>
      <c r="V14" s="99">
        <f t="shared" si="9"/>
        <v>-0.44704340975467372</v>
      </c>
      <c r="W14" s="98">
        <f t="shared" si="9"/>
        <v>-0.33091753093448739</v>
      </c>
      <c r="X14" s="99">
        <f t="shared" si="9"/>
        <v>-0.38230273806348353</v>
      </c>
      <c r="Y14" s="99">
        <f t="shared" si="9"/>
        <v>-0.22380106571936062</v>
      </c>
      <c r="Z14" s="99">
        <f t="shared" si="9"/>
        <v>-4.7546678245766458E-2</v>
      </c>
      <c r="AA14" s="99">
        <f t="shared" si="9"/>
        <v>-6.3893251431129908E-2</v>
      </c>
      <c r="AB14" s="98">
        <f t="shared" si="9"/>
        <v>-0.16619860874450965</v>
      </c>
      <c r="AC14" s="99">
        <f t="shared" si="9"/>
        <v>0.24280037533829651</v>
      </c>
      <c r="AD14" s="99">
        <f>IFERROR((AD9-Y9)/ABS(Y9),"n/a")</f>
        <v>0.78519593613933236</v>
      </c>
      <c r="AE14" s="346"/>
    </row>
    <row r="15" spans="1:31">
      <c r="A15" s="10"/>
      <c r="B15" s="100" t="s">
        <v>54</v>
      </c>
      <c r="C15" s="100"/>
      <c r="D15" s="79" t="s">
        <v>26</v>
      </c>
      <c r="E15" s="79" t="s">
        <v>26</v>
      </c>
      <c r="F15" s="79" t="s">
        <v>26</v>
      </c>
      <c r="G15" s="79" t="s">
        <v>26</v>
      </c>
      <c r="H15" s="78" t="s">
        <v>26</v>
      </c>
      <c r="I15" s="99">
        <f t="shared" si="6"/>
        <v>0.21003085811461433</v>
      </c>
      <c r="J15" s="99">
        <f t="shared" si="6"/>
        <v>0.19537937832612767</v>
      </c>
      <c r="K15" s="99">
        <f t="shared" si="6"/>
        <v>6.8763009520995025E-2</v>
      </c>
      <c r="L15" s="99">
        <f t="shared" si="6"/>
        <v>9.3830220645918422E-2</v>
      </c>
      <c r="M15" s="98">
        <f t="shared" si="6"/>
        <v>0.13931293095063141</v>
      </c>
      <c r="N15" s="99">
        <f t="shared" si="6"/>
        <v>6.4929852258700196E-2</v>
      </c>
      <c r="O15" s="99">
        <f t="shared" si="6"/>
        <v>6.5568204135620395E-2</v>
      </c>
      <c r="P15" s="99">
        <f t="shared" si="7"/>
        <v>7.3452071804716357E-2</v>
      </c>
      <c r="Q15" s="99">
        <f t="shared" si="8"/>
        <v>6.2969717497508015E-2</v>
      </c>
      <c r="R15" s="98">
        <f t="shared" si="9"/>
        <v>6.6727266491296081E-2</v>
      </c>
      <c r="S15" s="99">
        <f t="shared" si="9"/>
        <v>7.9768133168296909E-2</v>
      </c>
      <c r="T15" s="99">
        <f t="shared" si="9"/>
        <v>9.29459742434183E-2</v>
      </c>
      <c r="U15" s="99">
        <f t="shared" si="9"/>
        <v>7.7366795246756354E-2</v>
      </c>
      <c r="V15" s="99">
        <f t="shared" si="9"/>
        <v>4.7701206469946834E-2</v>
      </c>
      <c r="W15" s="98">
        <f t="shared" si="9"/>
        <v>7.4606940406015412E-2</v>
      </c>
      <c r="X15" s="99">
        <f t="shared" si="9"/>
        <v>6.1710245940534258E-2</v>
      </c>
      <c r="Y15" s="99">
        <f t="shared" si="9"/>
        <v>1.587807910798324E-2</v>
      </c>
      <c r="Z15" s="99">
        <f t="shared" si="9"/>
        <v>1.4342207376610678E-2</v>
      </c>
      <c r="AA15" s="99">
        <f t="shared" si="9"/>
        <v>1.8933971950958011E-2</v>
      </c>
      <c r="AB15" s="98">
        <f t="shared" si="9"/>
        <v>2.7937251413006552E-2</v>
      </c>
      <c r="AC15" s="99">
        <f t="shared" si="9"/>
        <v>-0.37202098254613347</v>
      </c>
      <c r="AD15" s="99">
        <f>IFERROR((AD10-Y10)/ABS(Y10),"n/a")</f>
        <v>-0.91695649826101044</v>
      </c>
      <c r="AE15" s="346"/>
    </row>
    <row r="16" spans="1:31">
      <c r="A16" s="10"/>
      <c r="B16" s="10"/>
      <c r="C16" s="10"/>
      <c r="D16" s="86"/>
      <c r="E16" s="86"/>
      <c r="F16" s="86"/>
      <c r="G16" s="86"/>
      <c r="H16" s="85"/>
      <c r="I16" s="86"/>
      <c r="J16" s="86"/>
      <c r="K16" s="86"/>
      <c r="L16" s="86"/>
      <c r="M16" s="85"/>
      <c r="N16" s="86"/>
      <c r="O16" s="86"/>
      <c r="P16" s="86"/>
      <c r="Q16" s="86"/>
      <c r="R16" s="85"/>
      <c r="S16" s="86"/>
      <c r="T16" s="86"/>
      <c r="U16" s="86"/>
      <c r="V16" s="86"/>
      <c r="W16" s="85"/>
      <c r="X16" s="86"/>
      <c r="Y16" s="86"/>
      <c r="Z16" s="86"/>
      <c r="AA16" s="86"/>
      <c r="AB16" s="85"/>
      <c r="AC16" s="86"/>
      <c r="AD16" s="86"/>
    </row>
    <row r="17" spans="1:31" s="15" customFormat="1">
      <c r="A17" s="101"/>
      <c r="B17" s="101" t="s">
        <v>29</v>
      </c>
      <c r="C17" s="101"/>
      <c r="D17" s="72">
        <f>'Consolidated Reconciliations'!D81</f>
        <v>389.62599999999998</v>
      </c>
      <c r="E17" s="72">
        <f>'Consolidated Reconciliations'!E81</f>
        <v>394.26700000000005</v>
      </c>
      <c r="F17" s="72">
        <f>'Consolidated Reconciliations'!F81</f>
        <v>438.19399999999979</v>
      </c>
      <c r="G17" s="72">
        <f>'Consolidated Reconciliations'!G81</f>
        <v>421.98899999999986</v>
      </c>
      <c r="H17" s="102">
        <f>SUM(D17:G17)</f>
        <v>1644.0759999999996</v>
      </c>
      <c r="I17" s="72">
        <f>'Consolidated Reconciliations'!I81</f>
        <v>471.34699999999998</v>
      </c>
      <c r="J17" s="72">
        <f>'Consolidated Reconciliations'!J81</f>
        <v>471.97699999999998</v>
      </c>
      <c r="K17" s="72">
        <f>'Consolidated Reconciliations'!K81</f>
        <v>494.00009999999997</v>
      </c>
      <c r="L17" s="72">
        <f>'Consolidated Reconciliations'!L81</f>
        <v>475.38799999999992</v>
      </c>
      <c r="M17" s="102">
        <f>SUM(I17:L17)</f>
        <v>1912.7120999999997</v>
      </c>
      <c r="N17" s="72">
        <f>'Consolidated Reconciliations'!N81</f>
        <v>514.57600000000002</v>
      </c>
      <c r="O17" s="72">
        <f>'Consolidated Reconciliations'!O81</f>
        <v>532.08500000000004</v>
      </c>
      <c r="P17" s="72">
        <f>'Consolidated Reconciliations'!P81</f>
        <v>529.3739999999998</v>
      </c>
      <c r="Q17" s="72">
        <f>'Consolidated Reconciliations'!Q81</f>
        <v>522.26300000000015</v>
      </c>
      <c r="R17" s="102">
        <f>'Consolidated Reconciliations'!R81</f>
        <v>2098.2979999999998</v>
      </c>
      <c r="S17" s="72">
        <f>'Consolidated Reconciliations'!S81</f>
        <v>583.78899999999999</v>
      </c>
      <c r="T17" s="72">
        <f>'Consolidated Reconciliations'!T81</f>
        <v>610.69799999999987</v>
      </c>
      <c r="U17" s="72">
        <f>'Consolidated Reconciliations'!U81</f>
        <v>592.49700000000007</v>
      </c>
      <c r="V17" s="72">
        <f>'Consolidated Reconciliations'!V81</f>
        <v>558.56188134000035</v>
      </c>
      <c r="W17" s="102">
        <f>'Consolidated Reconciliations'!W81</f>
        <v>2345.5458813400001</v>
      </c>
      <c r="X17" s="72">
        <f>'Consolidated Reconciliations'!X81</f>
        <v>676.27149407000002</v>
      </c>
      <c r="Y17" s="72">
        <f>'Consolidated Reconciliations'!Y81</f>
        <v>649.56799999999998</v>
      </c>
      <c r="Z17" s="72">
        <f>'Consolidated Reconciliations'!Z81</f>
        <v>637.78100000000006</v>
      </c>
      <c r="AA17" s="72">
        <f>'Consolidated Reconciliations'!AA81</f>
        <v>619.56150593000007</v>
      </c>
      <c r="AB17" s="102">
        <f>'Consolidated Reconciliations'!AB81</f>
        <v>2583.1819999999998</v>
      </c>
      <c r="AC17" s="72">
        <f>'Consolidated Reconciliations'!AC81</f>
        <v>491.87699999999995</v>
      </c>
      <c r="AD17" s="72">
        <f>'Consolidated Reconciliations'!AD81</f>
        <v>212.04399999999998</v>
      </c>
      <c r="AE17" s="346"/>
    </row>
    <row r="18" spans="1:31">
      <c r="A18" s="10"/>
      <c r="B18" s="41" t="s">
        <v>73</v>
      </c>
      <c r="C18" s="41"/>
      <c r="D18" s="104">
        <f>D17/D$10</f>
        <v>0.54850017174680576</v>
      </c>
      <c r="E18" s="104">
        <f t="shared" ref="E18:F18" si="10">E17/E$10</f>
        <v>0.55759018287603723</v>
      </c>
      <c r="F18" s="104">
        <f t="shared" si="10"/>
        <v>0.55820749501275135</v>
      </c>
      <c r="G18" s="104">
        <f t="shared" ref="G18:I18" si="11">G17/G$10</f>
        <v>0.55637974566717852</v>
      </c>
      <c r="H18" s="103">
        <f t="shared" si="11"/>
        <v>0.55526300146982532</v>
      </c>
      <c r="I18" s="104">
        <f t="shared" si="11"/>
        <v>0.54836930787639471</v>
      </c>
      <c r="J18" s="104">
        <f t="shared" ref="J18:K18" si="12">J17/J$10</f>
        <v>0.5583927443264769</v>
      </c>
      <c r="K18" s="104">
        <f t="shared" si="12"/>
        <v>0.58880956913093752</v>
      </c>
      <c r="L18" s="104">
        <f t="shared" ref="L18:N18" si="13">L17/L$10</f>
        <v>0.57301828184194947</v>
      </c>
      <c r="M18" s="103">
        <f t="shared" si="13"/>
        <v>0.5670004785398034</v>
      </c>
      <c r="N18" s="104">
        <f t="shared" si="13"/>
        <v>0.56216126456132232</v>
      </c>
      <c r="O18" s="104">
        <f t="shared" ref="O18" si="14">O17/O$10</f>
        <v>0.59077035472757289</v>
      </c>
      <c r="P18" s="104">
        <f t="shared" ref="P18:S18" si="15">P17/P$10</f>
        <v>0.58779754964990227</v>
      </c>
      <c r="Q18" s="104">
        <f t="shared" si="15"/>
        <v>0.59222758209334347</v>
      </c>
      <c r="R18" s="103">
        <f t="shared" si="15"/>
        <v>0.58310610801659801</v>
      </c>
      <c r="S18" s="104">
        <f t="shared" si="15"/>
        <v>0.59065895429743343</v>
      </c>
      <c r="T18" s="104">
        <f t="shared" ref="T18:U18" si="16">T17/T$10</f>
        <v>0.62039098880915422</v>
      </c>
      <c r="U18" s="104">
        <f t="shared" si="16"/>
        <v>0.61064349267172569</v>
      </c>
      <c r="V18" s="104">
        <f t="shared" ref="V18:W18" si="17">V17/V$10</f>
        <v>0.60455138612106962</v>
      </c>
      <c r="W18" s="103">
        <f t="shared" si="17"/>
        <v>0.60656132454431</v>
      </c>
      <c r="X18" s="104">
        <f t="shared" ref="X18:Y18" si="18">X17/X$10</f>
        <v>0.64445998627893986</v>
      </c>
      <c r="Y18" s="104">
        <f t="shared" si="18"/>
        <v>0.64956410261538433</v>
      </c>
      <c r="Z18" s="104">
        <f t="shared" ref="Z18:AB18" si="19">Z17/Z$10</f>
        <v>0.64802036986422462</v>
      </c>
      <c r="AA18" s="104">
        <f t="shared" si="19"/>
        <v>0.65811276036014832</v>
      </c>
      <c r="AB18" s="103">
        <f t="shared" si="19"/>
        <v>0.649859068756937</v>
      </c>
      <c r="AC18" s="104">
        <f>AC17/AC$10</f>
        <v>0.74642514078640065</v>
      </c>
      <c r="AD18" s="104">
        <f>AD17/AD$10</f>
        <v>2.5533933818216847</v>
      </c>
      <c r="AE18" s="346"/>
    </row>
    <row r="19" spans="1:31">
      <c r="A19" s="10"/>
      <c r="B19" s="10"/>
      <c r="C19" s="10"/>
      <c r="D19" s="86"/>
      <c r="E19" s="86"/>
      <c r="F19" s="86"/>
      <c r="G19" s="86"/>
      <c r="H19" s="85"/>
      <c r="I19" s="86"/>
      <c r="J19" s="86"/>
      <c r="K19" s="86"/>
      <c r="L19" s="86"/>
      <c r="M19" s="85"/>
      <c r="N19" s="86"/>
      <c r="O19" s="86"/>
      <c r="P19" s="86"/>
      <c r="Q19" s="86"/>
      <c r="R19" s="85"/>
      <c r="S19" s="86"/>
      <c r="T19" s="86"/>
      <c r="U19" s="86"/>
      <c r="V19" s="86"/>
      <c r="W19" s="85"/>
      <c r="X19" s="86"/>
      <c r="Y19" s="86"/>
      <c r="Z19" s="86"/>
      <c r="AA19" s="86"/>
      <c r="AB19" s="85"/>
      <c r="AC19" s="86"/>
      <c r="AD19" s="86"/>
    </row>
    <row r="20" spans="1:31" s="15" customFormat="1">
      <c r="A20" s="101"/>
      <c r="B20" s="68" t="s">
        <v>27</v>
      </c>
      <c r="C20" s="94"/>
      <c r="D20" s="95">
        <f t="shared" ref="D20:O20" si="20">D10-D17</f>
        <v>320.72199999999998</v>
      </c>
      <c r="E20" s="95">
        <f t="shared" si="20"/>
        <v>312.82399999999996</v>
      </c>
      <c r="F20" s="95">
        <f t="shared" si="20"/>
        <v>346.80800000000005</v>
      </c>
      <c r="G20" s="96">
        <f t="shared" si="20"/>
        <v>336.46600000000007</v>
      </c>
      <c r="H20" s="106">
        <f t="shared" si="20"/>
        <v>1316.8199999999997</v>
      </c>
      <c r="I20" s="96">
        <f t="shared" si="20"/>
        <v>388.19600000000003</v>
      </c>
      <c r="J20" s="95">
        <f t="shared" si="20"/>
        <v>373.26499999999999</v>
      </c>
      <c r="K20" s="95">
        <f t="shared" si="20"/>
        <v>344.98099999999999</v>
      </c>
      <c r="L20" s="95">
        <f t="shared" si="20"/>
        <v>354.23300000000006</v>
      </c>
      <c r="M20" s="106">
        <f t="shared" si="20"/>
        <v>1460.6750000000002</v>
      </c>
      <c r="N20" s="96">
        <f t="shared" si="20"/>
        <v>400.77699999999993</v>
      </c>
      <c r="O20" s="96">
        <f t="shared" si="20"/>
        <v>368.57799999999997</v>
      </c>
      <c r="P20" s="96">
        <f t="shared" ref="P20:S20" si="21">P10-P17</f>
        <v>371.23200000000008</v>
      </c>
      <c r="Q20" s="96">
        <f t="shared" si="21"/>
        <v>359.59899999999993</v>
      </c>
      <c r="R20" s="106">
        <f t="shared" si="21"/>
        <v>1500.1860000000006</v>
      </c>
      <c r="S20" s="96">
        <f t="shared" si="21"/>
        <v>404.58000000000004</v>
      </c>
      <c r="T20" s="96">
        <f t="shared" ref="T20:U20" si="22">T10-T17</f>
        <v>373.678</v>
      </c>
      <c r="U20" s="96">
        <f t="shared" si="22"/>
        <v>377.78600000000006</v>
      </c>
      <c r="V20" s="96">
        <f t="shared" ref="V20:W20" si="23">V10-V17</f>
        <v>365.36599999999999</v>
      </c>
      <c r="W20" s="106">
        <f t="shared" si="23"/>
        <v>1521.4100000000003</v>
      </c>
      <c r="X20" s="96">
        <f t="shared" ref="X20:Y20" si="24">X10-X17</f>
        <v>373.08999999999992</v>
      </c>
      <c r="Y20" s="96">
        <f t="shared" si="24"/>
        <v>350.43799999999999</v>
      </c>
      <c r="Z20" s="96">
        <f t="shared" ref="Z20:AB20" si="25">Z10-Z17</f>
        <v>346.41800000000001</v>
      </c>
      <c r="AA20" s="96">
        <f t="shared" si="25"/>
        <v>321.8599999999999</v>
      </c>
      <c r="AB20" s="106">
        <f t="shared" si="25"/>
        <v>1391.8060000000005</v>
      </c>
      <c r="AC20" s="96">
        <f>AC10-AC17</f>
        <v>167.10000000000002</v>
      </c>
      <c r="AD20" s="96">
        <f>AD10-AD17</f>
        <v>-129</v>
      </c>
      <c r="AE20" s="346"/>
    </row>
    <row r="21" spans="1:31">
      <c r="A21" s="10"/>
      <c r="B21" s="41" t="s">
        <v>73</v>
      </c>
      <c r="C21" s="41"/>
      <c r="D21" s="104">
        <f t="shared" ref="D21:F21" si="26">D20/D$10</f>
        <v>0.45149982825319424</v>
      </c>
      <c r="E21" s="104">
        <f t="shared" si="26"/>
        <v>0.44240981712396277</v>
      </c>
      <c r="F21" s="104">
        <f t="shared" si="26"/>
        <v>0.44179250498724859</v>
      </c>
      <c r="G21" s="104">
        <f t="shared" ref="G21:I21" si="27">G20/G$10</f>
        <v>0.44362025433282143</v>
      </c>
      <c r="H21" s="103">
        <f t="shared" si="27"/>
        <v>0.44473699853017468</v>
      </c>
      <c r="I21" s="104">
        <f t="shared" si="27"/>
        <v>0.45163069212360524</v>
      </c>
      <c r="J21" s="104">
        <f t="shared" ref="J21:K21" si="28">J20/J$10</f>
        <v>0.4416072556735231</v>
      </c>
      <c r="K21" s="104">
        <f t="shared" si="28"/>
        <v>0.41119043086906248</v>
      </c>
      <c r="L21" s="104">
        <f t="shared" ref="L21:N21" si="29">L20/L$10</f>
        <v>0.42698171815805058</v>
      </c>
      <c r="M21" s="103">
        <f t="shared" si="29"/>
        <v>0.43299952146019655</v>
      </c>
      <c r="N21" s="104">
        <f t="shared" si="29"/>
        <v>0.43783873543867768</v>
      </c>
      <c r="O21" s="104">
        <f t="shared" ref="O21" si="30">O20/O$10</f>
        <v>0.40922964527242706</v>
      </c>
      <c r="P21" s="104">
        <f t="shared" ref="P21:S21" si="31">P20/P$10</f>
        <v>0.41220245035009773</v>
      </c>
      <c r="Q21" s="104">
        <f t="shared" si="31"/>
        <v>0.40777241790665647</v>
      </c>
      <c r="R21" s="103">
        <f t="shared" si="31"/>
        <v>0.41689389198340204</v>
      </c>
      <c r="S21" s="104">
        <f t="shared" si="31"/>
        <v>0.40934104570256657</v>
      </c>
      <c r="T21" s="104">
        <f t="shared" ref="T21:U21" si="32">T20/T$10</f>
        <v>0.37960901119084584</v>
      </c>
      <c r="U21" s="104">
        <f t="shared" si="32"/>
        <v>0.38935650732827431</v>
      </c>
      <c r="V21" s="104">
        <f t="shared" ref="V21:W21" si="33">V20/V$10</f>
        <v>0.39544861387893038</v>
      </c>
      <c r="W21" s="103">
        <f t="shared" si="33"/>
        <v>0.39343867545569006</v>
      </c>
      <c r="X21" s="104">
        <f t="shared" ref="X21:Y21" si="34">X20/X$10</f>
        <v>0.35554001372106009</v>
      </c>
      <c r="Y21" s="104">
        <f t="shared" si="34"/>
        <v>0.35043589738461567</v>
      </c>
      <c r="Z21" s="104">
        <f t="shared" ref="Z21:AB21" si="35">Z20/Z$10</f>
        <v>0.35197963013577538</v>
      </c>
      <c r="AA21" s="104">
        <f t="shared" si="35"/>
        <v>0.34188723963985163</v>
      </c>
      <c r="AB21" s="103">
        <f t="shared" si="35"/>
        <v>0.35014093124306295</v>
      </c>
      <c r="AC21" s="104">
        <f>AC20/AC$10</f>
        <v>0.25357485921359929</v>
      </c>
      <c r="AD21" s="104">
        <f>AD20/AD$10</f>
        <v>-1.553393381821685</v>
      </c>
      <c r="AE21" s="346"/>
    </row>
    <row r="22" spans="1:31">
      <c r="A22" s="10"/>
      <c r="B22" s="10"/>
      <c r="C22" s="10"/>
      <c r="D22" s="86"/>
      <c r="E22" s="86"/>
      <c r="F22" s="86"/>
      <c r="G22" s="86"/>
      <c r="H22" s="85"/>
      <c r="I22" s="86"/>
      <c r="J22" s="86"/>
      <c r="K22" s="86"/>
      <c r="L22" s="86"/>
      <c r="M22" s="85"/>
      <c r="N22" s="86"/>
      <c r="O22" s="86"/>
      <c r="P22" s="86"/>
      <c r="Q22" s="86"/>
      <c r="R22" s="85"/>
      <c r="S22" s="86"/>
      <c r="T22" s="86"/>
      <c r="U22" s="86"/>
      <c r="V22" s="86"/>
      <c r="W22" s="85"/>
      <c r="X22" s="86"/>
      <c r="Y22" s="86"/>
      <c r="Z22" s="86"/>
      <c r="AA22" s="86"/>
      <c r="AB22" s="85"/>
      <c r="AC22" s="86"/>
      <c r="AD22" s="86"/>
    </row>
    <row r="23" spans="1:31" s="15" customFormat="1">
      <c r="A23" s="101"/>
      <c r="B23" s="101" t="s">
        <v>28</v>
      </c>
      <c r="C23" s="101"/>
      <c r="D23" s="72">
        <f>'Consolidated Reconciliations'!D92</f>
        <v>86.456000000000003</v>
      </c>
      <c r="E23" s="72">
        <f>'Consolidated Reconciliations'!E92</f>
        <v>91.359000000000009</v>
      </c>
      <c r="F23" s="72">
        <f>'Consolidated Reconciliations'!F92</f>
        <v>105.51400000000001</v>
      </c>
      <c r="G23" s="72">
        <f>'Consolidated Reconciliations'!G92</f>
        <v>108.348</v>
      </c>
      <c r="H23" s="102">
        <f>SUM(D23:G23)</f>
        <v>391.67700000000002</v>
      </c>
      <c r="I23" s="72">
        <f>'Consolidated Reconciliations'!I92</f>
        <v>101.479</v>
      </c>
      <c r="J23" s="72">
        <f>'Consolidated Reconciliations'!J92</f>
        <v>102.54400000000003</v>
      </c>
      <c r="K23" s="72">
        <f>'Consolidated Reconciliations'!K92</f>
        <v>107.84200000000001</v>
      </c>
      <c r="L23" s="72">
        <f>'Consolidated Reconciliations'!L92</f>
        <v>104.94399999999999</v>
      </c>
      <c r="M23" s="102">
        <f>SUM(I23:L23)</f>
        <v>416.80899999999997</v>
      </c>
      <c r="N23" s="72">
        <f>'Consolidated Reconciliations'!N92</f>
        <v>104.11400000000003</v>
      </c>
      <c r="O23" s="72">
        <f>'Consolidated Reconciliations'!O92</f>
        <v>107.67400000000001</v>
      </c>
      <c r="P23" s="72">
        <f>'Consolidated Reconciliations'!P92</f>
        <v>108.66300000000001</v>
      </c>
      <c r="Q23" s="72">
        <f>'Consolidated Reconciliations'!Q92</f>
        <v>103.74399999999999</v>
      </c>
      <c r="R23" s="102">
        <f>'Consolidated Reconciliations'!R92</f>
        <v>424.19499999999999</v>
      </c>
      <c r="S23" s="72">
        <f>'Consolidated Reconciliations'!S92</f>
        <v>104.41299999999998</v>
      </c>
      <c r="T23" s="72">
        <f>'Consolidated Reconciliations'!T92</f>
        <v>97.626999999999995</v>
      </c>
      <c r="U23" s="72">
        <f>'Consolidated Reconciliations'!U92</f>
        <v>99.61399999999999</v>
      </c>
      <c r="V23" s="72">
        <f>'Consolidated Reconciliations'!V92</f>
        <v>97.922000000000011</v>
      </c>
      <c r="W23" s="102">
        <f>'Consolidated Reconciliations'!W92</f>
        <v>399.57599999999996</v>
      </c>
      <c r="X23" s="72">
        <f>'Consolidated Reconciliations'!X92</f>
        <v>111.274</v>
      </c>
      <c r="Y23" s="72">
        <f>'Consolidated Reconciliations'!Y92</f>
        <v>115.21599999999999</v>
      </c>
      <c r="Z23" s="72">
        <f>'Consolidated Reconciliations'!Z92</f>
        <v>105.881</v>
      </c>
      <c r="AA23" s="72">
        <f>'Consolidated Reconciliations'!AA92</f>
        <v>115.11899999999997</v>
      </c>
      <c r="AB23" s="102">
        <f>'Consolidated Reconciliations'!AB92</f>
        <v>447.48999999999995</v>
      </c>
      <c r="AC23" s="72">
        <f>'Consolidated Reconciliations'!AC92</f>
        <v>142.011</v>
      </c>
      <c r="AD23" s="72">
        <f>'Consolidated Reconciliations'!AD92</f>
        <v>80.788999999999987</v>
      </c>
      <c r="AE23" s="346"/>
    </row>
    <row r="24" spans="1:31">
      <c r="A24" s="10"/>
      <c r="B24" s="41" t="s">
        <v>73</v>
      </c>
      <c r="C24" s="41"/>
      <c r="D24" s="104">
        <f t="shared" ref="D24:F24" si="36">D23/D$10</f>
        <v>0.12170935935625919</v>
      </c>
      <c r="E24" s="104">
        <f t="shared" si="36"/>
        <v>0.12920402041604265</v>
      </c>
      <c r="F24" s="104">
        <f t="shared" si="36"/>
        <v>0.13441239640153788</v>
      </c>
      <c r="G24" s="104">
        <f t="shared" ref="G24:I24" si="37">G23/G$10</f>
        <v>0.14285356415344352</v>
      </c>
      <c r="H24" s="103">
        <f t="shared" si="37"/>
        <v>0.13228326830797169</v>
      </c>
      <c r="I24" s="104">
        <f t="shared" si="37"/>
        <v>0.11806157458091102</v>
      </c>
      <c r="J24" s="104">
        <f t="shared" ref="J24:K24" si="38">J23/J$10</f>
        <v>0.12131910151175643</v>
      </c>
      <c r="K24" s="104">
        <f t="shared" si="38"/>
        <v>0.1285392483811614</v>
      </c>
      <c r="L24" s="104">
        <f t="shared" ref="L24:N24" si="39">L23/L$10</f>
        <v>0.12649631578757045</v>
      </c>
      <c r="M24" s="103">
        <f t="shared" si="39"/>
        <v>0.12355801087873965</v>
      </c>
      <c r="N24" s="104">
        <f t="shared" si="39"/>
        <v>0.11374191159039194</v>
      </c>
      <c r="O24" s="104">
        <f t="shared" ref="O24" si="40">O23/O$10</f>
        <v>0.11954970949178551</v>
      </c>
      <c r="P24" s="104">
        <f t="shared" ref="P24:S24" si="41">P23/P$10</f>
        <v>0.12065542534693309</v>
      </c>
      <c r="Q24" s="104">
        <f t="shared" si="41"/>
        <v>0.11764198933619997</v>
      </c>
      <c r="R24" s="103">
        <f t="shared" si="41"/>
        <v>0.11788158568997388</v>
      </c>
      <c r="S24" s="104">
        <f t="shared" si="41"/>
        <v>0.10564171883173186</v>
      </c>
      <c r="T24" s="104">
        <f t="shared" ref="T24:U24" si="42">T23/T$10</f>
        <v>9.9176534169870059E-2</v>
      </c>
      <c r="U24" s="104">
        <f t="shared" si="42"/>
        <v>0.1026648926138044</v>
      </c>
      <c r="V24" s="104">
        <f t="shared" ref="V24:W24" si="43">V23/V$10</f>
        <v>0.10598446261626047</v>
      </c>
      <c r="W24" s="103">
        <f t="shared" si="43"/>
        <v>0.10333089185944799</v>
      </c>
      <c r="X24" s="104">
        <f t="shared" ref="X24:Y24" si="44">X23/X$10</f>
        <v>0.10603972094346471</v>
      </c>
      <c r="Y24" s="104">
        <f t="shared" si="44"/>
        <v>0.11521530870814775</v>
      </c>
      <c r="Z24" s="104">
        <f t="shared" ref="Z24:AB24" si="45">Z23/Z$10</f>
        <v>0.10758088557293799</v>
      </c>
      <c r="AA24" s="104">
        <f t="shared" si="45"/>
        <v>0.1222821013487233</v>
      </c>
      <c r="AB24" s="103">
        <f t="shared" si="45"/>
        <v>0.11257644048233603</v>
      </c>
      <c r="AC24" s="104">
        <f>AC23/AC$10</f>
        <v>0.21550221024406011</v>
      </c>
      <c r="AD24" s="104">
        <f>AD23/AD$10</f>
        <v>0.9728457203410239</v>
      </c>
      <c r="AE24" s="346"/>
    </row>
    <row r="25" spans="1:31">
      <c r="A25" s="10"/>
      <c r="B25" s="10"/>
      <c r="C25" s="10"/>
      <c r="D25" s="86"/>
      <c r="E25" s="86"/>
      <c r="F25" s="86"/>
      <c r="G25" s="86"/>
      <c r="H25" s="85"/>
      <c r="I25" s="86"/>
      <c r="J25" s="86"/>
      <c r="K25" s="86"/>
      <c r="L25" s="86"/>
      <c r="M25" s="85"/>
      <c r="N25" s="86"/>
      <c r="O25" s="86"/>
      <c r="P25" s="86"/>
      <c r="Q25" s="86"/>
      <c r="R25" s="85"/>
      <c r="S25" s="86"/>
      <c r="T25" s="86"/>
      <c r="U25" s="86"/>
      <c r="V25" s="86"/>
      <c r="W25" s="85"/>
      <c r="X25" s="86"/>
      <c r="Y25" s="86"/>
      <c r="Z25" s="86"/>
      <c r="AA25" s="86"/>
      <c r="AB25" s="85"/>
      <c r="AC25" s="86"/>
      <c r="AD25" s="86"/>
      <c r="AE25" s="346"/>
    </row>
    <row r="26" spans="1:31">
      <c r="A26" s="10"/>
      <c r="B26" s="101" t="s">
        <v>218</v>
      </c>
      <c r="C26" s="101"/>
      <c r="D26" s="72">
        <f>'Consolidated Reconciliations'!D99</f>
        <v>9.32</v>
      </c>
      <c r="E26" s="72">
        <f>'Consolidated Reconciliations'!E99</f>
        <v>6.1080000000000005</v>
      </c>
      <c r="F26" s="72">
        <f>'Consolidated Reconciliations'!F99</f>
        <v>0.372</v>
      </c>
      <c r="G26" s="72">
        <f>'Consolidated Reconciliations'!G99</f>
        <v>0.64400000000000002</v>
      </c>
      <c r="H26" s="102">
        <f>SUM(D26:G26)</f>
        <v>16.443999999999999</v>
      </c>
      <c r="I26" s="72">
        <f>'Consolidated Reconciliations'!I99</f>
        <v>0.76300000000000001</v>
      </c>
      <c r="J26" s="72">
        <f>'Consolidated Reconciliations'!J99</f>
        <v>0.76300000000000001</v>
      </c>
      <c r="K26" s="72">
        <f>'Consolidated Reconciliations'!K99</f>
        <v>0.71799999999999997</v>
      </c>
      <c r="L26" s="72">
        <f>'Consolidated Reconciliations'!L99</f>
        <v>0.53600000000000003</v>
      </c>
      <c r="M26" s="102">
        <f>SUM(I26:L26)</f>
        <v>2.78</v>
      </c>
      <c r="N26" s="72">
        <f>'Consolidated Reconciliations'!N99</f>
        <v>0.89800000000000002</v>
      </c>
      <c r="O26" s="72">
        <f>'Consolidated Reconciliations'!O99</f>
        <v>0.51300000000000001</v>
      </c>
      <c r="P26" s="72">
        <f>'Consolidated Reconciliations'!P99</f>
        <v>0.35699999999999998</v>
      </c>
      <c r="Q26" s="72">
        <f>'Consolidated Reconciliations'!Q99</f>
        <v>0.81200000000000006</v>
      </c>
      <c r="R26" s="102">
        <f>'Consolidated Reconciliations'!R99</f>
        <v>2.58</v>
      </c>
      <c r="S26" s="72">
        <f>'Consolidated Reconciliations'!S99</f>
        <v>1.171</v>
      </c>
      <c r="T26" s="72">
        <f>'Consolidated Reconciliations'!T99</f>
        <v>0.95099999999999996</v>
      </c>
      <c r="U26" s="72">
        <f>'Consolidated Reconciliations'!U99</f>
        <v>0.33300000000000002</v>
      </c>
      <c r="V26" s="72">
        <f>'Consolidated Reconciliations'!V99</f>
        <v>0.10100000000000001</v>
      </c>
      <c r="W26" s="102">
        <f>'Consolidated Reconciliations'!W99</f>
        <v>2.556</v>
      </c>
      <c r="X26" s="72">
        <f>'Consolidated Reconciliations'!X99</f>
        <v>0.53300000000000003</v>
      </c>
      <c r="Y26" s="72">
        <f>'Consolidated Reconciliations'!Y99</f>
        <v>0.41299999999999998</v>
      </c>
      <c r="Z26" s="72">
        <f>'Consolidated Reconciliations'!Z99</f>
        <v>1.0269999999999999</v>
      </c>
      <c r="AA26" s="72">
        <f>'Consolidated Reconciliations'!AA99</f>
        <v>7.0999999999999994E-2</v>
      </c>
      <c r="AB26" s="102">
        <f>'Consolidated Reconciliations'!AB99</f>
        <v>2.044</v>
      </c>
      <c r="AC26" s="72">
        <f>'Consolidated Reconciliations'!AC99</f>
        <v>-0.68600000000000005</v>
      </c>
      <c r="AD26" s="72">
        <f>'Consolidated Reconciliations'!AD99</f>
        <v>-0.499</v>
      </c>
      <c r="AE26" s="346"/>
    </row>
    <row r="27" spans="1:31">
      <c r="A27" s="10"/>
      <c r="B27" s="10"/>
      <c r="C27" s="10"/>
      <c r="D27" s="86"/>
      <c r="E27" s="86"/>
      <c r="F27" s="86"/>
      <c r="G27" s="86"/>
      <c r="H27" s="85"/>
      <c r="I27" s="86"/>
      <c r="J27" s="86"/>
      <c r="K27" s="86"/>
      <c r="L27" s="86"/>
      <c r="M27" s="85"/>
      <c r="N27" s="86"/>
      <c r="O27" s="86"/>
      <c r="P27" s="86"/>
      <c r="Q27" s="86"/>
      <c r="R27" s="85"/>
      <c r="S27" s="86"/>
      <c r="T27" s="86"/>
      <c r="U27" s="86"/>
      <c r="V27" s="86"/>
      <c r="W27" s="85"/>
      <c r="X27" s="86"/>
      <c r="Y27" s="86"/>
      <c r="Z27" s="86"/>
      <c r="AA27" s="86"/>
      <c r="AB27" s="85"/>
      <c r="AC27" s="86"/>
      <c r="AD27" s="86"/>
      <c r="AE27" s="346"/>
    </row>
    <row r="28" spans="1:31">
      <c r="A28" s="10"/>
      <c r="B28" s="105" t="s">
        <v>2</v>
      </c>
      <c r="C28" s="48"/>
      <c r="D28" s="96">
        <f t="shared" ref="D28:J28" si="46">D20-D23+D26</f>
        <v>243.58599999999996</v>
      </c>
      <c r="E28" s="96">
        <f t="shared" si="46"/>
        <v>227.57299999999995</v>
      </c>
      <c r="F28" s="96">
        <f t="shared" si="46"/>
        <v>241.66600000000005</v>
      </c>
      <c r="G28" s="96">
        <f t="shared" si="46"/>
        <v>228.76200000000006</v>
      </c>
      <c r="H28" s="106">
        <f t="shared" si="46"/>
        <v>941.58699999999965</v>
      </c>
      <c r="I28" s="96">
        <f t="shared" si="46"/>
        <v>287.48</v>
      </c>
      <c r="J28" s="96">
        <f t="shared" si="46"/>
        <v>271.48399999999992</v>
      </c>
      <c r="K28" s="96">
        <f t="shared" ref="K28:N28" si="47">K20-K23+K26</f>
        <v>237.85699999999997</v>
      </c>
      <c r="L28" s="96">
        <f t="shared" si="47"/>
        <v>249.82500000000007</v>
      </c>
      <c r="M28" s="106">
        <f t="shared" si="47"/>
        <v>1046.6460000000002</v>
      </c>
      <c r="N28" s="96">
        <f t="shared" si="47"/>
        <v>297.56099999999992</v>
      </c>
      <c r="O28" s="96">
        <f t="shared" ref="O28" si="48">O20-O23+O26</f>
        <v>261.41699999999997</v>
      </c>
      <c r="P28" s="96">
        <f t="shared" ref="P28:S28" si="49">P20-P23+P26</f>
        <v>262.9260000000001</v>
      </c>
      <c r="Q28" s="96">
        <f t="shared" si="49"/>
        <v>256.66699999999997</v>
      </c>
      <c r="R28" s="106">
        <f t="shared" si="49"/>
        <v>1078.5710000000006</v>
      </c>
      <c r="S28" s="96">
        <f t="shared" si="49"/>
        <v>301.33800000000002</v>
      </c>
      <c r="T28" s="96">
        <f t="shared" ref="T28:U28" si="50">T20-T23+T26</f>
        <v>277.00200000000001</v>
      </c>
      <c r="U28" s="96">
        <f t="shared" si="50"/>
        <v>278.50500000000011</v>
      </c>
      <c r="V28" s="96">
        <f t="shared" ref="V28:W28" si="51">V20-V23+V26</f>
        <v>267.54499999999996</v>
      </c>
      <c r="W28" s="106">
        <f t="shared" si="51"/>
        <v>1124.3900000000003</v>
      </c>
      <c r="X28" s="96">
        <f t="shared" ref="X28:Y28" si="52">X20-X23+X26</f>
        <v>262.34899999999993</v>
      </c>
      <c r="Y28" s="96">
        <f t="shared" si="52"/>
        <v>235.63499999999999</v>
      </c>
      <c r="Z28" s="96">
        <f t="shared" ref="Z28:AB28" si="53">Z20-Z23+Z26</f>
        <v>241.56399999999999</v>
      </c>
      <c r="AA28" s="96">
        <f t="shared" si="53"/>
        <v>206.81199999999993</v>
      </c>
      <c r="AB28" s="106">
        <f t="shared" si="53"/>
        <v>946.36000000000047</v>
      </c>
      <c r="AC28" s="96">
        <f>AC20-AC23+AC26</f>
        <v>24.403000000000027</v>
      </c>
      <c r="AD28" s="96">
        <f>AD20-AD23+AD26</f>
        <v>-210.28799999999998</v>
      </c>
      <c r="AE28" s="346"/>
    </row>
    <row r="29" spans="1:31">
      <c r="A29" s="10"/>
      <c r="B29" s="221" t="s">
        <v>1</v>
      </c>
      <c r="C29" s="322"/>
      <c r="D29" s="79" t="s">
        <v>26</v>
      </c>
      <c r="E29" s="79" t="s">
        <v>26</v>
      </c>
      <c r="F29" s="79" t="s">
        <v>26</v>
      </c>
      <c r="G29" s="79" t="s">
        <v>26</v>
      </c>
      <c r="H29" s="78" t="s">
        <v>26</v>
      </c>
      <c r="I29" s="99">
        <f t="shared" ref="I29:O29" si="54">IFERROR((I28-D28)/ABS(D28),"n/a")</f>
        <v>0.18019919042966373</v>
      </c>
      <c r="J29" s="99">
        <f t="shared" si="54"/>
        <v>0.19295346987560028</v>
      </c>
      <c r="K29" s="99">
        <f t="shared" si="54"/>
        <v>-1.5761422790132172E-2</v>
      </c>
      <c r="L29" s="99">
        <f t="shared" si="54"/>
        <v>9.2073858420541929E-2</v>
      </c>
      <c r="M29" s="98">
        <f t="shared" si="54"/>
        <v>0.11157651921702463</v>
      </c>
      <c r="N29" s="99">
        <f t="shared" si="54"/>
        <v>3.5066787254765211E-2</v>
      </c>
      <c r="O29" s="99">
        <f t="shared" si="54"/>
        <v>-3.7081374961323514E-2</v>
      </c>
      <c r="P29" s="99">
        <f t="shared" ref="P29" si="55">IFERROR((P28-K28)/ABS(K28),"n/a")</f>
        <v>0.1053952584956513</v>
      </c>
      <c r="Q29" s="99">
        <f t="shared" ref="Q29" si="56">IFERROR((Q28-L28)/ABS(L28),"n/a")</f>
        <v>2.7387171019713389E-2</v>
      </c>
      <c r="R29" s="98">
        <f t="shared" ref="R29:AB29" si="57">IFERROR((R28-M28)/ABS(M28),"n/a")</f>
        <v>3.0502194629321092E-2</v>
      </c>
      <c r="S29" s="99">
        <f t="shared" si="57"/>
        <v>1.2693195680885941E-2</v>
      </c>
      <c r="T29" s="99">
        <f t="shared" si="57"/>
        <v>5.96173929009974E-2</v>
      </c>
      <c r="U29" s="99">
        <f t="shared" si="57"/>
        <v>5.9252413226535232E-2</v>
      </c>
      <c r="V29" s="99">
        <f t="shared" si="57"/>
        <v>4.2381763140567297E-2</v>
      </c>
      <c r="W29" s="98">
        <f t="shared" si="57"/>
        <v>4.2481208932930434E-2</v>
      </c>
      <c r="X29" s="99">
        <f t="shared" si="57"/>
        <v>-0.12938627056660656</v>
      </c>
      <c r="Y29" s="99">
        <f t="shared" si="57"/>
        <v>-0.14933827192583454</v>
      </c>
      <c r="Z29" s="99">
        <f t="shared" si="57"/>
        <v>-0.13264034757006193</v>
      </c>
      <c r="AA29" s="99">
        <f t="shared" si="57"/>
        <v>-0.22700106524136143</v>
      </c>
      <c r="AB29" s="98">
        <f t="shared" si="57"/>
        <v>-0.15833474150428214</v>
      </c>
      <c r="AC29" s="99">
        <f>IFERROR((AC28-X28)/ABS(X28),"n/a")</f>
        <v>-0.90698268337214927</v>
      </c>
      <c r="AD29" s="99">
        <f>IFERROR((AD28-Y28)/ABS(Y28),"n/a")</f>
        <v>-1.8924310904576995</v>
      </c>
      <c r="AE29" s="346"/>
    </row>
    <row r="30" spans="1:31">
      <c r="A30" s="10"/>
      <c r="B30" s="195" t="s">
        <v>73</v>
      </c>
      <c r="C30" s="351"/>
      <c r="D30" s="220">
        <f t="shared" ref="D30:F30" si="58">D28/D$10</f>
        <v>0.3429107986508021</v>
      </c>
      <c r="E30" s="220">
        <f t="shared" si="58"/>
        <v>0.32184400593417245</v>
      </c>
      <c r="F30" s="220">
        <f t="shared" si="58"/>
        <v>0.30785399272868108</v>
      </c>
      <c r="G30" s="220">
        <f t="shared" ref="G30:I30" si="59">G28/G$10</f>
        <v>0.3016157847202538</v>
      </c>
      <c r="H30" s="219">
        <f t="shared" si="59"/>
        <v>0.31800745450025936</v>
      </c>
      <c r="I30" s="220">
        <f t="shared" si="59"/>
        <v>0.33445679855458077</v>
      </c>
      <c r="J30" s="220">
        <f t="shared" ref="J30:K30" si="60">J28/J$10</f>
        <v>0.32119085421689875</v>
      </c>
      <c r="K30" s="220">
        <f t="shared" si="60"/>
        <v>0.2835069824576501</v>
      </c>
      <c r="L30" s="220">
        <f t="shared" ref="L30:N30" si="61">L28/L$10</f>
        <v>0.30113148051941802</v>
      </c>
      <c r="M30" s="219">
        <f t="shared" si="61"/>
        <v>0.31026560811832127</v>
      </c>
      <c r="N30" s="220">
        <f t="shared" si="61"/>
        <v>0.32507786613470424</v>
      </c>
      <c r="O30" s="220">
        <f t="shared" ref="O30" si="62">O28/O$10</f>
        <v>0.29024951618974021</v>
      </c>
      <c r="P30" s="220">
        <f t="shared" ref="P30:S30" si="63">P28/P$10</f>
        <v>0.29194342476066132</v>
      </c>
      <c r="Q30" s="220">
        <f t="shared" si="63"/>
        <v>0.29105120755855218</v>
      </c>
      <c r="R30" s="219">
        <f t="shared" si="63"/>
        <v>0.2997292748835344</v>
      </c>
      <c r="S30" s="220">
        <f t="shared" si="63"/>
        <v>0.30488410704908797</v>
      </c>
      <c r="T30" s="220">
        <f t="shared" ref="T30:U30" si="64">T28/T$10</f>
        <v>0.28139857127764195</v>
      </c>
      <c r="U30" s="220">
        <f t="shared" si="64"/>
        <v>0.28703481355439608</v>
      </c>
      <c r="V30" s="220">
        <f t="shared" ref="V30:W30" si="65">V28/V$10</f>
        <v>0.28957346715413695</v>
      </c>
      <c r="W30" s="219">
        <f t="shared" si="65"/>
        <v>0.29076876863936962</v>
      </c>
      <c r="X30" s="220">
        <f t="shared" ref="X30:Y30" si="66">X28/X$10</f>
        <v>0.25000822069663192</v>
      </c>
      <c r="Y30" s="220">
        <f t="shared" si="66"/>
        <v>0.23563358619848282</v>
      </c>
      <c r="Z30" s="220">
        <f t="shared" ref="Z30:AB30" si="67">Z28/Z$10</f>
        <v>0.24544223271919599</v>
      </c>
      <c r="AA30" s="220">
        <f t="shared" si="67"/>
        <v>0.21968055615608337</v>
      </c>
      <c r="AB30" s="219">
        <f t="shared" si="67"/>
        <v>0.23807870614955326</v>
      </c>
      <c r="AC30" s="220">
        <f>AC28/AC$10</f>
        <v>3.7031641468518672E-2</v>
      </c>
      <c r="AD30" s="220">
        <f>AD28/AD$10</f>
        <v>-2.5322479649342515</v>
      </c>
      <c r="AE30" s="346"/>
    </row>
    <row r="31" spans="1:31">
      <c r="A31" s="10"/>
      <c r="B31" s="322"/>
      <c r="C31" s="322"/>
      <c r="D31" s="99"/>
      <c r="E31" s="99"/>
      <c r="F31" s="99"/>
      <c r="G31" s="99"/>
      <c r="H31" s="98"/>
      <c r="I31" s="99"/>
      <c r="J31" s="99"/>
      <c r="K31" s="99"/>
      <c r="L31" s="99"/>
      <c r="M31" s="98"/>
      <c r="N31" s="99"/>
      <c r="O31" s="99"/>
      <c r="P31" s="99"/>
      <c r="Q31" s="99"/>
      <c r="R31" s="98"/>
      <c r="S31" s="99"/>
      <c r="T31" s="99"/>
      <c r="U31" s="99"/>
      <c r="V31" s="99"/>
      <c r="W31" s="98"/>
      <c r="X31" s="99"/>
      <c r="Y31" s="99"/>
      <c r="Z31" s="99"/>
      <c r="AA31" s="99"/>
      <c r="AB31" s="98"/>
      <c r="AC31" s="99"/>
      <c r="AD31" s="99"/>
    </row>
    <row r="32" spans="1:31">
      <c r="A32" s="10"/>
      <c r="B32" s="101" t="s">
        <v>50</v>
      </c>
      <c r="C32" s="101"/>
      <c r="D32" s="72">
        <f>'Consolidated Reconciliations'!D108</f>
        <v>80.359000000000009</v>
      </c>
      <c r="E32" s="72">
        <f>'Consolidated Reconciliations'!E108</f>
        <v>65.024000000000015</v>
      </c>
      <c r="F32" s="72">
        <f>'Consolidated Reconciliations'!F108</f>
        <v>66.378</v>
      </c>
      <c r="G32" s="72">
        <f>'Consolidated Reconciliations'!G108</f>
        <v>76.721000000000004</v>
      </c>
      <c r="H32" s="102">
        <f>SUM(D32:G32)</f>
        <v>288.48200000000003</v>
      </c>
      <c r="I32" s="72">
        <f>'Consolidated Reconciliations'!I108</f>
        <v>74.489999999999995</v>
      </c>
      <c r="J32" s="72">
        <f>'Consolidated Reconciliations'!J108</f>
        <v>78.320999999999998</v>
      </c>
      <c r="K32" s="72">
        <f>'Consolidated Reconciliations'!K108</f>
        <v>86.939000000000007</v>
      </c>
      <c r="L32" s="72">
        <f>'Consolidated Reconciliations'!L108</f>
        <v>86.534999999999997</v>
      </c>
      <c r="M32" s="102">
        <f>SUM(I32:L32)</f>
        <v>326.28499999999997</v>
      </c>
      <c r="N32" s="72">
        <f>'Consolidated Reconciliations'!N108</f>
        <v>86.621000000000009</v>
      </c>
      <c r="O32" s="72">
        <f>'Consolidated Reconciliations'!O108</f>
        <v>88.918999999999997</v>
      </c>
      <c r="P32" s="72">
        <f>'Consolidated Reconciliations'!P108</f>
        <v>94.820999999999998</v>
      </c>
      <c r="Q32" s="72">
        <f>'Consolidated Reconciliations'!Q108</f>
        <v>102.06100000000001</v>
      </c>
      <c r="R32" s="102">
        <f>'Consolidated Reconciliations'!R108</f>
        <v>372.42200000000003</v>
      </c>
      <c r="S32" s="72">
        <f>'Consolidated Reconciliations'!S108</f>
        <v>103.742</v>
      </c>
      <c r="T32" s="72">
        <f>'Consolidated Reconciliations'!T108</f>
        <v>105.01599999999999</v>
      </c>
      <c r="U32" s="72">
        <f>'Consolidated Reconciliations'!U108</f>
        <v>104.53200000000001</v>
      </c>
      <c r="V32" s="72">
        <f>'Consolidated Reconciliations'!V108</f>
        <v>109.66799999999999</v>
      </c>
      <c r="W32" s="102">
        <f>'Consolidated Reconciliations'!W108</f>
        <v>422.95799999999997</v>
      </c>
      <c r="X32" s="72">
        <f>'Consolidated Reconciliations'!X108</f>
        <v>106.58699999999997</v>
      </c>
      <c r="Y32" s="72">
        <f>'Consolidated Reconciliations'!Y108</f>
        <v>108.68200000000002</v>
      </c>
      <c r="Z32" s="72">
        <f>'Consolidated Reconciliations'!Z108</f>
        <v>108.49000000000001</v>
      </c>
      <c r="AA32" s="72">
        <f>'Consolidated Reconciliations'!AA108</f>
        <v>109.19300000000003</v>
      </c>
      <c r="AB32" s="102">
        <f>'Consolidated Reconciliations'!AB108</f>
        <v>432.95200000000006</v>
      </c>
      <c r="AC32" s="72">
        <f>'Consolidated Reconciliations'!AC108</f>
        <v>97.272999999999996</v>
      </c>
      <c r="AD32" s="72">
        <f>'Consolidated Reconciliations'!AD108</f>
        <v>96.520999999999987</v>
      </c>
      <c r="AE32" s="346"/>
    </row>
    <row r="33" spans="1:31">
      <c r="A33" s="10"/>
      <c r="B33" s="41" t="s">
        <v>73</v>
      </c>
      <c r="C33" s="41"/>
      <c r="D33" s="104">
        <f t="shared" ref="D33" si="68">D32/D$10</f>
        <v>0.1131262423488206</v>
      </c>
      <c r="E33" s="104">
        <f t="shared" ref="E33:F33" si="69">E32/E$10</f>
        <v>9.1959875037300742E-2</v>
      </c>
      <c r="F33" s="104">
        <f t="shared" si="69"/>
        <v>8.4557746349690849E-2</v>
      </c>
      <c r="G33" s="104">
        <f t="shared" ref="G33:I33" si="70">G32/G$10</f>
        <v>0.10115432029586463</v>
      </c>
      <c r="H33" s="103">
        <f t="shared" si="70"/>
        <v>9.7430642616289156E-2</v>
      </c>
      <c r="I33" s="104">
        <f t="shared" si="70"/>
        <v>8.6662331029395842E-2</v>
      </c>
      <c r="J33" s="104">
        <f t="shared" ref="J33:K33" si="71">J32/J$10</f>
        <v>9.2661036720844442E-2</v>
      </c>
      <c r="K33" s="104">
        <f t="shared" si="71"/>
        <v>0.10362450357940127</v>
      </c>
      <c r="L33" s="104">
        <f t="shared" ref="L33:N33" si="72">L32/L$10</f>
        <v>0.10430666533272422</v>
      </c>
      <c r="M33" s="103">
        <f t="shared" si="72"/>
        <v>9.6723260725103261E-2</v>
      </c>
      <c r="N33" s="104">
        <f t="shared" si="72"/>
        <v>9.4631251549948503E-2</v>
      </c>
      <c r="O33" s="104">
        <f t="shared" ref="O33" si="73">O32/O$10</f>
        <v>9.8726160617234188E-2</v>
      </c>
      <c r="P33" s="104">
        <f t="shared" ref="P33:S33" si="74">P32/P$10</f>
        <v>0.10528577424534148</v>
      </c>
      <c r="Q33" s="104">
        <f t="shared" si="74"/>
        <v>0.11573352746801653</v>
      </c>
      <c r="R33" s="103">
        <f t="shared" si="74"/>
        <v>0.10349413808703888</v>
      </c>
      <c r="S33" s="104">
        <f t="shared" si="74"/>
        <v>0.10496282258953893</v>
      </c>
      <c r="T33" s="104">
        <f t="shared" ref="T33:U33" si="75">T32/T$10</f>
        <v>0.10668281225873041</v>
      </c>
      <c r="U33" s="104">
        <f t="shared" si="75"/>
        <v>0.10773351692238244</v>
      </c>
      <c r="V33" s="104">
        <f t="shared" ref="V33:W33" si="76">V32/V$10</f>
        <v>0.11869757609321759</v>
      </c>
      <c r="W33" s="103">
        <f t="shared" si="76"/>
        <v>0.10937750855679121</v>
      </c>
      <c r="X33" s="104">
        <f t="shared" ref="X33:Y33" si="77">X32/X$10</f>
        <v>0.10157319532146837</v>
      </c>
      <c r="Y33" s="104">
        <f t="shared" si="77"/>
        <v>0.10868134791191254</v>
      </c>
      <c r="Z33" s="104">
        <f t="shared" ref="Z33:AB33" si="78">Z32/Z$10</f>
        <v>0.1102317722330545</v>
      </c>
      <c r="AA33" s="104">
        <f t="shared" si="78"/>
        <v>0.11598736518360261</v>
      </c>
      <c r="AB33" s="103">
        <f t="shared" si="78"/>
        <v>0.10891907095065445</v>
      </c>
      <c r="AC33" s="104">
        <f>AC32/AC$10</f>
        <v>0.14761213213814747</v>
      </c>
      <c r="AD33" s="104">
        <f>AD32/AD$10</f>
        <v>1.162287462068301</v>
      </c>
      <c r="AE33" s="346"/>
    </row>
    <row r="34" spans="1:31">
      <c r="A34" s="10"/>
      <c r="B34" s="10"/>
      <c r="C34" s="10"/>
      <c r="D34" s="86"/>
      <c r="E34" s="86"/>
      <c r="F34" s="86"/>
      <c r="G34" s="86"/>
      <c r="H34" s="85"/>
      <c r="I34" s="86"/>
      <c r="J34" s="86"/>
      <c r="K34" s="86"/>
      <c r="L34" s="86"/>
      <c r="M34" s="85"/>
      <c r="N34" s="86"/>
      <c r="O34" s="86"/>
      <c r="P34" s="86"/>
      <c r="Q34" s="86"/>
      <c r="R34" s="85"/>
      <c r="S34" s="86"/>
      <c r="T34" s="86"/>
      <c r="U34" s="86"/>
      <c r="V34" s="86"/>
      <c r="W34" s="85"/>
      <c r="X34" s="86"/>
      <c r="Y34" s="86"/>
      <c r="Z34" s="86"/>
      <c r="AA34" s="86"/>
      <c r="AB34" s="85"/>
      <c r="AC34" s="86"/>
      <c r="AD34" s="86"/>
    </row>
    <row r="35" spans="1:31">
      <c r="A35" s="10"/>
      <c r="B35" s="151" t="s">
        <v>122</v>
      </c>
      <c r="C35" s="94"/>
      <c r="D35" s="95">
        <f t="shared" ref="D35:W35" si="79">D28-D32</f>
        <v>163.22699999999995</v>
      </c>
      <c r="E35" s="95">
        <f t="shared" si="79"/>
        <v>162.54899999999992</v>
      </c>
      <c r="F35" s="95">
        <f t="shared" si="79"/>
        <v>175.28800000000007</v>
      </c>
      <c r="G35" s="95">
        <f t="shared" si="79"/>
        <v>152.04100000000005</v>
      </c>
      <c r="H35" s="251">
        <f t="shared" si="79"/>
        <v>653.10499999999956</v>
      </c>
      <c r="I35" s="95">
        <f t="shared" si="79"/>
        <v>212.99</v>
      </c>
      <c r="J35" s="95">
        <f t="shared" si="79"/>
        <v>193.16299999999993</v>
      </c>
      <c r="K35" s="95">
        <f t="shared" si="79"/>
        <v>150.91799999999995</v>
      </c>
      <c r="L35" s="95">
        <f t="shared" si="79"/>
        <v>163.29000000000008</v>
      </c>
      <c r="M35" s="251">
        <f t="shared" si="79"/>
        <v>720.36100000000022</v>
      </c>
      <c r="N35" s="95">
        <f t="shared" si="79"/>
        <v>210.93999999999991</v>
      </c>
      <c r="O35" s="95">
        <f t="shared" si="79"/>
        <v>172.49799999999999</v>
      </c>
      <c r="P35" s="95">
        <f t="shared" si="79"/>
        <v>168.1050000000001</v>
      </c>
      <c r="Q35" s="95">
        <f t="shared" si="79"/>
        <v>154.60599999999997</v>
      </c>
      <c r="R35" s="251">
        <f t="shared" si="79"/>
        <v>706.14900000000057</v>
      </c>
      <c r="S35" s="95">
        <f t="shared" si="79"/>
        <v>197.596</v>
      </c>
      <c r="T35" s="95">
        <f t="shared" si="79"/>
        <v>171.98600000000002</v>
      </c>
      <c r="U35" s="95">
        <f t="shared" si="79"/>
        <v>173.9730000000001</v>
      </c>
      <c r="V35" s="95">
        <f t="shared" si="79"/>
        <v>157.87699999999995</v>
      </c>
      <c r="W35" s="251">
        <f t="shared" si="79"/>
        <v>701.43200000000036</v>
      </c>
      <c r="X35" s="95">
        <f t="shared" ref="X35:Y35" si="80">X28-X32</f>
        <v>155.76199999999994</v>
      </c>
      <c r="Y35" s="96">
        <f t="shared" si="80"/>
        <v>126.95299999999997</v>
      </c>
      <c r="Z35" s="96">
        <f t="shared" ref="Z35:AB35" si="81">Z28-Z32</f>
        <v>133.07399999999998</v>
      </c>
      <c r="AA35" s="96">
        <f t="shared" si="81"/>
        <v>97.6189999999999</v>
      </c>
      <c r="AB35" s="106">
        <f t="shared" si="81"/>
        <v>513.40800000000036</v>
      </c>
      <c r="AC35" s="96">
        <f>AC28-AC32</f>
        <v>-72.869999999999976</v>
      </c>
      <c r="AD35" s="96">
        <f>AD28-AD32</f>
        <v>-306.80899999999997</v>
      </c>
      <c r="AE35" s="346"/>
    </row>
    <row r="36" spans="1:31">
      <c r="A36" s="10"/>
      <c r="B36" s="221" t="s">
        <v>1</v>
      </c>
      <c r="C36" s="322"/>
      <c r="D36" s="79" t="s">
        <v>26</v>
      </c>
      <c r="E36" s="79" t="s">
        <v>26</v>
      </c>
      <c r="F36" s="79" t="s">
        <v>26</v>
      </c>
      <c r="G36" s="79" t="s">
        <v>26</v>
      </c>
      <c r="H36" s="78" t="s">
        <v>26</v>
      </c>
      <c r="I36" s="99">
        <f t="shared" ref="I36" si="82">IFERROR((I35-D35)/ABS(D35),"n/a")</f>
        <v>0.30486990510148493</v>
      </c>
      <c r="J36" s="99">
        <f t="shared" ref="J36" si="83">IFERROR((J35-E35)/ABS(E35),"n/a")</f>
        <v>0.18833705528794406</v>
      </c>
      <c r="K36" s="99">
        <f t="shared" ref="K36" si="84">IFERROR((K35-F35)/ABS(F35),"n/a")</f>
        <v>-0.13902834192871222</v>
      </c>
      <c r="L36" s="99">
        <f t="shared" ref="L36" si="85">IFERROR((L35-G35)/ABS(G35),"n/a")</f>
        <v>7.3986622029584254E-2</v>
      </c>
      <c r="M36" s="98">
        <f t="shared" ref="M36" si="86">IFERROR((M35-H35)/ABS(H35),"n/a")</f>
        <v>0.10297884719914975</v>
      </c>
      <c r="N36" s="99">
        <f t="shared" ref="N36" si="87">IFERROR((N35-I35)/ABS(I35),"n/a")</f>
        <v>-9.6248650171374076E-3</v>
      </c>
      <c r="O36" s="99">
        <f t="shared" ref="O36" si="88">IFERROR((O35-J35)/ABS(J35),"n/a")</f>
        <v>-0.10698218602941528</v>
      </c>
      <c r="P36" s="99">
        <f t="shared" ref="P36" si="89">IFERROR((P35-K35)/ABS(K35),"n/a")</f>
        <v>0.1138830358207779</v>
      </c>
      <c r="Q36" s="99">
        <f t="shared" ref="Q36" si="90">IFERROR((Q35-L35)/ABS(L35),"n/a")</f>
        <v>-5.3181456304734566E-2</v>
      </c>
      <c r="R36" s="98">
        <f t="shared" ref="R36:AB36" si="91">IFERROR((R35-M35)/ABS(M35),"n/a")</f>
        <v>-1.9728996989009182E-2</v>
      </c>
      <c r="S36" s="99">
        <f t="shared" si="91"/>
        <v>-6.3259694699914257E-2</v>
      </c>
      <c r="T36" s="99">
        <f t="shared" si="91"/>
        <v>-2.9681503553662769E-3</v>
      </c>
      <c r="U36" s="99">
        <f t="shared" si="91"/>
        <v>3.4906754706879581E-2</v>
      </c>
      <c r="V36" s="99">
        <f t="shared" si="91"/>
        <v>2.1157005549590491E-2</v>
      </c>
      <c r="W36" s="98">
        <f t="shared" si="91"/>
        <v>-6.6798933369589253E-3</v>
      </c>
      <c r="X36" s="99">
        <f t="shared" si="91"/>
        <v>-0.21171481204072987</v>
      </c>
      <c r="Y36" s="99">
        <f t="shared" si="91"/>
        <v>-0.26184108008791435</v>
      </c>
      <c r="Z36" s="99">
        <f t="shared" si="91"/>
        <v>-0.23508820334189839</v>
      </c>
      <c r="AA36" s="99">
        <f t="shared" si="91"/>
        <v>-0.38167687503562947</v>
      </c>
      <c r="AB36" s="98">
        <f t="shared" si="91"/>
        <v>-0.26805734554454302</v>
      </c>
      <c r="AC36" s="99">
        <f>IFERROR((AC35-X35)/ABS(X35),"n/a")</f>
        <v>-1.4678291239198265</v>
      </c>
      <c r="AD36" s="99">
        <f>IFERROR((AD35-Y35)/ABS(Y35),"n/a")</f>
        <v>-3.4167132718407602</v>
      </c>
      <c r="AE36" s="346"/>
    </row>
    <row r="37" spans="1:31">
      <c r="A37" s="10"/>
      <c r="B37" s="252" t="s">
        <v>73</v>
      </c>
      <c r="C37" s="351"/>
      <c r="D37" s="253">
        <f t="shared" ref="D37" si="92">D35/D$10</f>
        <v>0.2297845563019815</v>
      </c>
      <c r="E37" s="253">
        <f t="shared" ref="E37:F37" si="93">E35/E$10</f>
        <v>0.22988413089687171</v>
      </c>
      <c r="F37" s="253">
        <f t="shared" si="93"/>
        <v>0.22329624637899026</v>
      </c>
      <c r="G37" s="253">
        <f t="shared" ref="G37:I37" si="94">G35/G$10</f>
        <v>0.20046146442438914</v>
      </c>
      <c r="H37" s="254">
        <f t="shared" si="94"/>
        <v>0.22057681188397016</v>
      </c>
      <c r="I37" s="253">
        <f t="shared" si="94"/>
        <v>0.24779446752518491</v>
      </c>
      <c r="J37" s="253">
        <f t="shared" ref="J37:K37" si="95">J35/J$10</f>
        <v>0.2285298174960543</v>
      </c>
      <c r="K37" s="253">
        <f t="shared" si="95"/>
        <v>0.17988247887824882</v>
      </c>
      <c r="L37" s="253">
        <f t="shared" ref="L37:N37" si="96">L35/L$10</f>
        <v>0.19682481518669379</v>
      </c>
      <c r="M37" s="254">
        <f t="shared" si="96"/>
        <v>0.21354234739321801</v>
      </c>
      <c r="N37" s="253">
        <f t="shared" si="96"/>
        <v>0.23044661458475574</v>
      </c>
      <c r="O37" s="253">
        <f t="shared" ref="O37" si="97">O35/O$10</f>
        <v>0.19152335557250602</v>
      </c>
      <c r="P37" s="253">
        <f t="shared" ref="P37:S37" si="98">P35/P$10</f>
        <v>0.18665765051531982</v>
      </c>
      <c r="Q37" s="253">
        <f t="shared" si="98"/>
        <v>0.17531768009053567</v>
      </c>
      <c r="R37" s="254">
        <f t="shared" si="98"/>
        <v>0.19623513679649554</v>
      </c>
      <c r="S37" s="253">
        <f t="shared" si="98"/>
        <v>0.19992128445954901</v>
      </c>
      <c r="T37" s="253">
        <f t="shared" ref="T37:U37" si="99">T35/T$10</f>
        <v>0.17471575901891151</v>
      </c>
      <c r="U37" s="253">
        <f t="shared" si="99"/>
        <v>0.17930129663201363</v>
      </c>
      <c r="V37" s="253">
        <f t="shared" ref="V37:W37" si="100">V35/V$10</f>
        <v>0.17087589106091938</v>
      </c>
      <c r="W37" s="254">
        <f t="shared" si="100"/>
        <v>0.18139126008257844</v>
      </c>
      <c r="X37" s="253">
        <f t="shared" ref="X37:Y37" si="101">X35/X$10</f>
        <v>0.14843502537516351</v>
      </c>
      <c r="Y37" s="337">
        <f t="shared" si="101"/>
        <v>0.12695223828657026</v>
      </c>
      <c r="Z37" s="337">
        <f t="shared" ref="Z37:AB37" si="102">Z35/Z$10</f>
        <v>0.13521046048614149</v>
      </c>
      <c r="AA37" s="337">
        <f t="shared" si="102"/>
        <v>0.10369319097248074</v>
      </c>
      <c r="AB37" s="340">
        <f t="shared" si="102"/>
        <v>0.12915963519889878</v>
      </c>
      <c r="AC37" s="337">
        <f>AC35/AC$10</f>
        <v>-0.1105804906696288</v>
      </c>
      <c r="AD37" s="337">
        <f>AD35/AD$10</f>
        <v>-3.6945354270025526</v>
      </c>
      <c r="AE37" s="346"/>
    </row>
    <row r="38" spans="1:31">
      <c r="A38" s="10"/>
      <c r="B38" s="10"/>
      <c r="C38" s="10"/>
      <c r="D38" s="86"/>
      <c r="E38" s="86"/>
      <c r="F38" s="86"/>
      <c r="G38" s="86"/>
      <c r="H38" s="85"/>
      <c r="I38" s="86"/>
      <c r="J38" s="86"/>
      <c r="K38" s="86"/>
      <c r="L38" s="86"/>
      <c r="M38" s="85"/>
      <c r="N38" s="86"/>
      <c r="O38" s="86"/>
      <c r="P38" s="86"/>
      <c r="Q38" s="86"/>
      <c r="R38" s="85"/>
      <c r="S38" s="86"/>
      <c r="T38" s="86"/>
      <c r="U38" s="86"/>
      <c r="V38" s="86"/>
      <c r="W38" s="85"/>
      <c r="X38" s="86"/>
      <c r="Y38" s="86"/>
      <c r="Z38" s="86"/>
      <c r="AA38" s="86"/>
      <c r="AB38" s="85"/>
      <c r="AC38" s="86"/>
      <c r="AD38" s="86"/>
    </row>
    <row r="39" spans="1:31">
      <c r="A39" s="10"/>
      <c r="B39" s="10" t="s">
        <v>12</v>
      </c>
      <c r="C39" s="10"/>
      <c r="D39" s="110">
        <f>-'Consolidated Reconciliations'!D27</f>
        <v>-46.453000000000003</v>
      </c>
      <c r="E39" s="110">
        <f>-'Consolidated Reconciliations'!E27</f>
        <v>-42.609000000000002</v>
      </c>
      <c r="F39" s="110">
        <f>-'Consolidated Reconciliations'!F27</f>
        <v>-40.581000000000003</v>
      </c>
      <c r="G39" s="110">
        <f>-'Consolidated Reconciliations'!G27</f>
        <v>-43.654999999999973</v>
      </c>
      <c r="H39" s="109">
        <f>SUM(D39:G39)</f>
        <v>-173.298</v>
      </c>
      <c r="I39" s="110">
        <f>-'Consolidated Reconciliations'!I27</f>
        <v>-41.201999999999998</v>
      </c>
      <c r="J39" s="110">
        <f>-'Consolidated Reconciliations'!J27</f>
        <v>-37.21</v>
      </c>
      <c r="K39" s="110">
        <f>-'Consolidated Reconciliations'!K27</f>
        <v>-38.002000000000002</v>
      </c>
      <c r="L39" s="110">
        <f>-'Consolidated Reconciliations'!L27</f>
        <v>-41.837000000000003</v>
      </c>
      <c r="M39" s="109">
        <f>SUM(I39:L39)</f>
        <v>-158.25100000000003</v>
      </c>
      <c r="N39" s="110">
        <f>-'Consolidated Reconciliations'!N27</f>
        <v>-39.561</v>
      </c>
      <c r="O39" s="110">
        <f>-'Consolidated Reconciliations'!O27</f>
        <v>-38.097000000000001</v>
      </c>
      <c r="P39" s="110">
        <f>-'Consolidated Reconciliations'!P27</f>
        <v>-38.918999999999997</v>
      </c>
      <c r="Q39" s="110">
        <f>-'Consolidated Reconciliations'!Q27</f>
        <v>-37.347999999999999</v>
      </c>
      <c r="R39" s="109">
        <f>-'Consolidated Reconciliations'!R27</f>
        <v>-153.92500000000001</v>
      </c>
      <c r="S39" s="110">
        <f>-'Consolidated Reconciliations'!S27</f>
        <v>-38.109000000000002</v>
      </c>
      <c r="T39" s="110">
        <f>-'Consolidated Reconciliations'!T27</f>
        <v>-39.408999999999999</v>
      </c>
      <c r="U39" s="110">
        <f>-'Consolidated Reconciliations'!U27</f>
        <v>-39.290999999999997</v>
      </c>
      <c r="V39" s="110">
        <f>-'Consolidated Reconciliations'!V27</f>
        <v>-40.207999999999998</v>
      </c>
      <c r="W39" s="109">
        <f>-'Consolidated Reconciliations'!W27</f>
        <v>-157.017</v>
      </c>
      <c r="X39" s="110">
        <f>-'Consolidated Reconciliations'!X27</f>
        <v>-38.012999999999998</v>
      </c>
      <c r="Y39" s="110">
        <f>-'Consolidated Reconciliations'!Y27</f>
        <v>-39.607999999999997</v>
      </c>
      <c r="Z39" s="110">
        <f>-'Consolidated Reconciliations'!Z27</f>
        <v>-39.743000000000002</v>
      </c>
      <c r="AA39" s="110">
        <f>-'Consolidated Reconciliations'!AA27</f>
        <v>-39.026999999999987</v>
      </c>
      <c r="AB39" s="109">
        <f>-'Consolidated Reconciliations'!AB27</f>
        <v>-156.39099999999999</v>
      </c>
      <c r="AC39" s="110">
        <f>-'Consolidated Reconciliations'!AC27</f>
        <v>-37.442</v>
      </c>
      <c r="AD39" s="110">
        <f>-'Consolidated Reconciliations'!AD27</f>
        <v>-58.581000000000003</v>
      </c>
      <c r="AE39" s="346"/>
    </row>
    <row r="40" spans="1:31">
      <c r="A40" s="10"/>
      <c r="B40" s="10" t="s">
        <v>220</v>
      </c>
      <c r="C40" s="10"/>
      <c r="D40" s="110">
        <f t="shared" ref="D40:W40" si="103">-D26</f>
        <v>-9.32</v>
      </c>
      <c r="E40" s="110">
        <f t="shared" si="103"/>
        <v>-6.1080000000000005</v>
      </c>
      <c r="F40" s="110">
        <f t="shared" si="103"/>
        <v>-0.372</v>
      </c>
      <c r="G40" s="110">
        <f t="shared" si="103"/>
        <v>-0.64400000000000002</v>
      </c>
      <c r="H40" s="109">
        <f t="shared" si="103"/>
        <v>-16.443999999999999</v>
      </c>
      <c r="I40" s="110">
        <f t="shared" si="103"/>
        <v>-0.76300000000000001</v>
      </c>
      <c r="J40" s="110">
        <f t="shared" si="103"/>
        <v>-0.76300000000000001</v>
      </c>
      <c r="K40" s="110">
        <f t="shared" si="103"/>
        <v>-0.71799999999999997</v>
      </c>
      <c r="L40" s="110">
        <f t="shared" si="103"/>
        <v>-0.53600000000000003</v>
      </c>
      <c r="M40" s="109">
        <f t="shared" si="103"/>
        <v>-2.78</v>
      </c>
      <c r="N40" s="110">
        <f t="shared" si="103"/>
        <v>-0.89800000000000002</v>
      </c>
      <c r="O40" s="110">
        <f t="shared" si="103"/>
        <v>-0.51300000000000001</v>
      </c>
      <c r="P40" s="110">
        <f t="shared" si="103"/>
        <v>-0.35699999999999998</v>
      </c>
      <c r="Q40" s="110">
        <f t="shared" si="103"/>
        <v>-0.81200000000000006</v>
      </c>
      <c r="R40" s="109">
        <f t="shared" si="103"/>
        <v>-2.58</v>
      </c>
      <c r="S40" s="110">
        <f t="shared" si="103"/>
        <v>-1.171</v>
      </c>
      <c r="T40" s="110">
        <f t="shared" si="103"/>
        <v>-0.95099999999999996</v>
      </c>
      <c r="U40" s="110">
        <f t="shared" si="103"/>
        <v>-0.33300000000000002</v>
      </c>
      <c r="V40" s="110">
        <f t="shared" si="103"/>
        <v>-0.10100000000000001</v>
      </c>
      <c r="W40" s="109">
        <f t="shared" si="103"/>
        <v>-2.556</v>
      </c>
      <c r="X40" s="110">
        <f t="shared" ref="X40:Y40" si="104">-X26</f>
        <v>-0.53300000000000003</v>
      </c>
      <c r="Y40" s="110">
        <f t="shared" si="104"/>
        <v>-0.41299999999999998</v>
      </c>
      <c r="Z40" s="110">
        <f t="shared" ref="Z40:AB40" si="105">-Z26</f>
        <v>-1.0269999999999999</v>
      </c>
      <c r="AA40" s="110">
        <f t="shared" si="105"/>
        <v>-7.0999999999999994E-2</v>
      </c>
      <c r="AB40" s="109">
        <f t="shared" si="105"/>
        <v>-2.044</v>
      </c>
      <c r="AC40" s="110">
        <f t="shared" ref="AC40" si="106">-AC26</f>
        <v>0.68600000000000005</v>
      </c>
      <c r="AD40" s="110">
        <f>-AD26</f>
        <v>0.499</v>
      </c>
      <c r="AE40" s="346"/>
    </row>
    <row r="41" spans="1:31">
      <c r="A41" s="10"/>
      <c r="B41" s="68" t="s">
        <v>221</v>
      </c>
      <c r="C41" s="94"/>
      <c r="D41" s="95">
        <f t="shared" ref="D41:J41" si="107">D35+SUM(D39:D40)</f>
        <v>107.45399999999995</v>
      </c>
      <c r="E41" s="95">
        <f t="shared" si="107"/>
        <v>113.83199999999992</v>
      </c>
      <c r="F41" s="95">
        <f t="shared" si="107"/>
        <v>134.33500000000006</v>
      </c>
      <c r="G41" s="96">
        <f t="shared" si="107"/>
        <v>107.74200000000008</v>
      </c>
      <c r="H41" s="106">
        <f>H35+SUM(H39:H40)</f>
        <v>463.3629999999996</v>
      </c>
      <c r="I41" s="96">
        <f t="shared" si="107"/>
        <v>171.02500000000001</v>
      </c>
      <c r="J41" s="96">
        <f t="shared" si="107"/>
        <v>155.18999999999994</v>
      </c>
      <c r="K41" s="95">
        <f t="shared" ref="K41:N41" si="108">K35+SUM(K39:K40)</f>
        <v>112.19799999999995</v>
      </c>
      <c r="L41" s="95">
        <f t="shared" si="108"/>
        <v>120.91700000000007</v>
      </c>
      <c r="M41" s="106">
        <f t="shared" si="108"/>
        <v>559.33000000000015</v>
      </c>
      <c r="N41" s="96">
        <f t="shared" si="108"/>
        <v>170.48099999999991</v>
      </c>
      <c r="O41" s="96">
        <f t="shared" ref="O41" si="109">O35+SUM(O39:O40)</f>
        <v>133.88799999999998</v>
      </c>
      <c r="P41" s="96">
        <f t="shared" ref="P41:R41" si="110">P35+SUM(P39:P40)</f>
        <v>128.82900000000012</v>
      </c>
      <c r="Q41" s="96">
        <f t="shared" si="110"/>
        <v>116.44599999999997</v>
      </c>
      <c r="R41" s="106">
        <f t="shared" si="110"/>
        <v>549.64400000000057</v>
      </c>
      <c r="S41" s="96">
        <f t="shared" ref="S41:T41" si="111">S35+SUM(S39:S40)</f>
        <v>158.316</v>
      </c>
      <c r="T41" s="96">
        <f t="shared" si="111"/>
        <v>131.62600000000003</v>
      </c>
      <c r="U41" s="96">
        <f t="shared" ref="U41:W41" si="112">U35+SUM(U39:U40)</f>
        <v>134.3490000000001</v>
      </c>
      <c r="V41" s="96">
        <f t="shared" si="112"/>
        <v>117.56799999999996</v>
      </c>
      <c r="W41" s="106">
        <f t="shared" si="112"/>
        <v>541.85900000000038</v>
      </c>
      <c r="X41" s="96">
        <f t="shared" ref="X41:Y41" si="113">X35+SUM(X39:X40)</f>
        <v>117.21599999999995</v>
      </c>
      <c r="Y41" s="96">
        <f t="shared" si="113"/>
        <v>86.931999999999988</v>
      </c>
      <c r="Z41" s="96">
        <f t="shared" ref="Z41:AB41" si="114">Z35+SUM(Z39:Z40)</f>
        <v>92.303999999999974</v>
      </c>
      <c r="AA41" s="96">
        <f t="shared" si="114"/>
        <v>58.520999999999916</v>
      </c>
      <c r="AB41" s="106">
        <f t="shared" si="114"/>
        <v>354.97300000000035</v>
      </c>
      <c r="AC41" s="96">
        <f>AC35+SUM(AC39:AC40)</f>
        <v>-109.62599999999998</v>
      </c>
      <c r="AD41" s="96">
        <f>AD35+SUM(AD39:AD40)</f>
        <v>-364.89099999999996</v>
      </c>
      <c r="AE41" s="346"/>
    </row>
    <row r="42" spans="1:31">
      <c r="A42" s="10"/>
      <c r="B42" s="41" t="s">
        <v>73</v>
      </c>
      <c r="C42" s="41"/>
      <c r="D42" s="104">
        <f t="shared" ref="D42:F42" si="115">D41/D$10</f>
        <v>0.15126951860214988</v>
      </c>
      <c r="E42" s="104">
        <f t="shared" si="115"/>
        <v>0.16098635112029416</v>
      </c>
      <c r="F42" s="104">
        <f t="shared" si="115"/>
        <v>0.1711269525427962</v>
      </c>
      <c r="G42" s="104">
        <f t="shared" ref="G42:I42" si="116">G41/G$10</f>
        <v>0.14205457146435857</v>
      </c>
      <c r="H42" s="103">
        <f t="shared" si="116"/>
        <v>0.15649418284195044</v>
      </c>
      <c r="I42" s="104">
        <f t="shared" si="116"/>
        <v>0.19897201187142471</v>
      </c>
      <c r="J42" s="104">
        <f t="shared" ref="J42:K42" si="117">J41/J$10</f>
        <v>0.18360422222274797</v>
      </c>
      <c r="K42" s="104">
        <f t="shared" si="117"/>
        <v>0.13373126045390052</v>
      </c>
      <c r="L42" s="104">
        <f t="shared" ref="L42:N42" si="118">L41/L$10</f>
        <v>0.1457496856998558</v>
      </c>
      <c r="M42" s="103">
        <f t="shared" si="118"/>
        <v>0.16580664578933149</v>
      </c>
      <c r="N42" s="104">
        <f t="shared" si="118"/>
        <v>0.18624618043530738</v>
      </c>
      <c r="O42" s="104">
        <f t="shared" ref="O42" si="119">O41/O$10</f>
        <v>0.14865493530876697</v>
      </c>
      <c r="P42" s="104">
        <f t="shared" ref="P42:S42" si="120">P41/P$10</f>
        <v>0.1430470150098935</v>
      </c>
      <c r="Q42" s="104">
        <f t="shared" si="120"/>
        <v>0.13204560350712466</v>
      </c>
      <c r="R42" s="103">
        <f t="shared" si="120"/>
        <v>0.15274321075208352</v>
      </c>
      <c r="S42" s="104">
        <f t="shared" si="120"/>
        <v>0.16017904244265047</v>
      </c>
      <c r="T42" s="104">
        <f t="shared" ref="T42:U42" si="121">T41/T$10</f>
        <v>0.13371516574967293</v>
      </c>
      <c r="U42" s="104">
        <f t="shared" si="121"/>
        <v>0.13846372656225048</v>
      </c>
      <c r="V42" s="104">
        <f t="shared" ref="V42:W42" si="122">V41/V$10</f>
        <v>0.12724802700995186</v>
      </c>
      <c r="W42" s="103">
        <f t="shared" si="122"/>
        <v>0.14012546732553674</v>
      </c>
      <c r="X42" s="104">
        <f t="shared" ref="X42:Y42" si="123">X41/X$10</f>
        <v>0.11170221192829552</v>
      </c>
      <c r="Y42" s="104">
        <f t="shared" si="123"/>
        <v>8.6931478411129526E-2</v>
      </c>
      <c r="Z42" s="104">
        <f t="shared" ref="Z42:AB42" si="124">Z41/Z$10</f>
        <v>9.3785911182596174E-2</v>
      </c>
      <c r="AA42" s="104">
        <f t="shared" si="124"/>
        <v>6.216237852160484E-2</v>
      </c>
      <c r="AB42" s="103">
        <f t="shared" si="124"/>
        <v>8.9301653237695386E-2</v>
      </c>
      <c r="AC42" s="99">
        <f>AC41/AC$10</f>
        <v>-0.16635785467474581</v>
      </c>
      <c r="AD42" s="99">
        <f>AD41/AD$10</f>
        <v>-4.3939477867154757</v>
      </c>
      <c r="AE42" s="346"/>
    </row>
    <row r="43" spans="1:31">
      <c r="A43" s="111"/>
      <c r="B43" s="10"/>
      <c r="C43" s="10"/>
      <c r="D43" s="86"/>
      <c r="E43" s="86"/>
      <c r="F43" s="86"/>
      <c r="G43" s="86"/>
      <c r="H43" s="85"/>
      <c r="I43" s="86"/>
      <c r="J43" s="86"/>
      <c r="K43" s="86"/>
      <c r="L43" s="86"/>
      <c r="M43" s="85"/>
      <c r="N43" s="86"/>
      <c r="O43" s="86"/>
      <c r="P43" s="86"/>
      <c r="Q43" s="86"/>
      <c r="R43" s="85"/>
      <c r="S43" s="86"/>
      <c r="T43" s="86"/>
      <c r="U43" s="86"/>
      <c r="V43" s="86"/>
      <c r="W43" s="85"/>
      <c r="X43" s="86"/>
      <c r="Y43" s="86"/>
      <c r="Z43" s="86"/>
      <c r="AA43" s="86"/>
      <c r="AB43" s="85"/>
      <c r="AC43" s="86"/>
      <c r="AD43" s="86"/>
      <c r="AE43" s="346"/>
    </row>
    <row r="44" spans="1:31" s="10" customFormat="1">
      <c r="A44" s="112"/>
      <c r="B44" s="10" t="s">
        <v>15</v>
      </c>
      <c r="D44" s="114">
        <f>-'Consolidated Reconciliations'!D28</f>
        <v>-41.84</v>
      </c>
      <c r="E44" s="114">
        <f>-'Consolidated Reconciliations'!E28</f>
        <v>-43.886000000000003</v>
      </c>
      <c r="F44" s="114">
        <f>-'Consolidated Reconciliations'!F28</f>
        <v>-53.813000000000002</v>
      </c>
      <c r="G44" s="114">
        <f>-'Consolidated Reconciliations'!G28</f>
        <v>-32.196000000000026</v>
      </c>
      <c r="H44" s="113">
        <f>SUM(D44:G44)</f>
        <v>-171.73500000000001</v>
      </c>
      <c r="I44" s="114">
        <f>-'Consolidated Reconciliations'!I28</f>
        <v>-57.14</v>
      </c>
      <c r="J44" s="114">
        <f>-'Consolidated Reconciliations'!J28</f>
        <v>-51.905999999999999</v>
      </c>
      <c r="K44" s="114">
        <f>-'Consolidated Reconciliations'!K28</f>
        <v>-37.557000000000002</v>
      </c>
      <c r="L44" s="114">
        <f>-'Consolidated Reconciliations'!L28</f>
        <v>-44.57</v>
      </c>
      <c r="M44" s="113">
        <f>SUM(I44:L44)</f>
        <v>-191.173</v>
      </c>
      <c r="N44" s="114">
        <f>-'Consolidated Reconciliations'!N28</f>
        <v>-53.274999999999999</v>
      </c>
      <c r="O44" s="114">
        <f>-'Consolidated Reconciliations'!O28</f>
        <v>-37.268999999999998</v>
      </c>
      <c r="P44" s="114">
        <f>-'Consolidated Reconciliations'!P28</f>
        <v>-42.265000000000001</v>
      </c>
      <c r="Q44" s="114">
        <f>-'Consolidated Reconciliations'!Q28</f>
        <v>-29.297000000000001</v>
      </c>
      <c r="R44" s="113">
        <f>-'Consolidated Reconciliations'!R28</f>
        <v>-162.10599999999999</v>
      </c>
      <c r="S44" s="114">
        <f>-'Consolidated Reconciliations'!S28</f>
        <v>-38.277000000000001</v>
      </c>
      <c r="T44" s="114">
        <f>-'Consolidated Reconciliations'!T28</f>
        <v>-30.234000000000002</v>
      </c>
      <c r="U44" s="114">
        <f>-'Consolidated Reconciliations'!U28</f>
        <v>-25.71</v>
      </c>
      <c r="V44" s="114">
        <f>-'Consolidated Reconciliations'!V28</f>
        <v>-22.623999999999999</v>
      </c>
      <c r="W44" s="113">
        <f>-'Consolidated Reconciliations'!W28</f>
        <v>-116.845</v>
      </c>
      <c r="X44" s="114">
        <f>-'Consolidated Reconciliations'!X28</f>
        <v>-23.55</v>
      </c>
      <c r="Y44" s="114">
        <f>-'Consolidated Reconciliations'!Y28</f>
        <v>-19.890999999999998</v>
      </c>
      <c r="Z44" s="114">
        <f>-'Consolidated Reconciliations'!Z28</f>
        <v>-19.765999999999998</v>
      </c>
      <c r="AA44" s="114">
        <f>-'Consolidated Reconciliations'!AA28</f>
        <v>-14.595000000000006</v>
      </c>
      <c r="AB44" s="113">
        <f>-'Consolidated Reconciliations'!AB28</f>
        <v>-77.802000000000007</v>
      </c>
      <c r="AC44" s="114">
        <f>-'Consolidated Reconciliations'!AC28</f>
        <v>30.335999999999999</v>
      </c>
      <c r="AD44" s="114">
        <f>-'Consolidated Reconciliations'!AD28</f>
        <v>7.3869999999999996</v>
      </c>
      <c r="AE44" s="346"/>
    </row>
    <row r="45" spans="1:31" s="10" customFormat="1">
      <c r="A45" s="112"/>
      <c r="B45" s="10" t="s">
        <v>97</v>
      </c>
      <c r="D45" s="116">
        <f t="shared" ref="D45:F45" si="125">-D44/D41</f>
        <v>0.38937591899789697</v>
      </c>
      <c r="E45" s="116">
        <f t="shared" si="125"/>
        <v>0.38553306627310452</v>
      </c>
      <c r="F45" s="116">
        <f t="shared" si="125"/>
        <v>0.40058808203372148</v>
      </c>
      <c r="G45" s="116">
        <f t="shared" ref="G45:I45" si="126">-G44/G41</f>
        <v>0.29882497076349057</v>
      </c>
      <c r="H45" s="115">
        <f t="shared" si="126"/>
        <v>0.37062734832086325</v>
      </c>
      <c r="I45" s="116">
        <f t="shared" si="126"/>
        <v>0.33410320128636162</v>
      </c>
      <c r="J45" s="116">
        <f t="shared" ref="J45:K45" si="127">-J44/J41</f>
        <v>0.33446742702493731</v>
      </c>
      <c r="K45" s="116">
        <f t="shared" si="127"/>
        <v>0.3347385871405909</v>
      </c>
      <c r="L45" s="116">
        <f t="shared" ref="L45:N45" si="128">-L44/L41</f>
        <v>0.36859994872515839</v>
      </c>
      <c r="M45" s="115">
        <f t="shared" si="128"/>
        <v>0.34178928360717276</v>
      </c>
      <c r="N45" s="116">
        <f t="shared" si="128"/>
        <v>0.31249816695115601</v>
      </c>
      <c r="O45" s="116">
        <f t="shared" ref="O45" si="129">-O44/O41</f>
        <v>0.27835952437858513</v>
      </c>
      <c r="P45" s="116">
        <f t="shared" ref="P45:S45" si="130">-P44/P41</f>
        <v>0.32807054312305428</v>
      </c>
      <c r="Q45" s="116">
        <f t="shared" si="130"/>
        <v>0.25159301307043613</v>
      </c>
      <c r="R45" s="115">
        <f t="shared" si="130"/>
        <v>0.29492908136903129</v>
      </c>
      <c r="S45" s="116">
        <f t="shared" si="130"/>
        <v>0.24177594178731146</v>
      </c>
      <c r="T45" s="116">
        <f t="shared" ref="T45:U45" si="131">-T44/T41</f>
        <v>0.22969626061720325</v>
      </c>
      <c r="U45" s="116">
        <f t="shared" si="131"/>
        <v>0.1913672598977289</v>
      </c>
      <c r="V45" s="116">
        <f t="shared" ref="V45:W45" si="132">-V44/V41</f>
        <v>0.19243331518780626</v>
      </c>
      <c r="W45" s="115">
        <f t="shared" si="132"/>
        <v>0.215637278332555</v>
      </c>
      <c r="X45" s="116">
        <f t="shared" ref="X45:Y45" si="133">-X44/X41</f>
        <v>0.2009111384111385</v>
      </c>
      <c r="Y45" s="116">
        <f t="shared" si="133"/>
        <v>0.22881102470896794</v>
      </c>
      <c r="Z45" s="116">
        <f t="shared" ref="Z45:AB45" si="134">-Z44/Z41</f>
        <v>0.21414023227595774</v>
      </c>
      <c r="AA45" s="116">
        <f t="shared" si="134"/>
        <v>0.24939765212487872</v>
      </c>
      <c r="AB45" s="115">
        <f t="shared" si="134"/>
        <v>0.21917723319801768</v>
      </c>
      <c r="AC45" s="116">
        <f>-AC44/AC41</f>
        <v>0.27672267527776262</v>
      </c>
      <c r="AD45" s="116">
        <f>-AD44/AD41</f>
        <v>2.0244401752852224E-2</v>
      </c>
      <c r="AE45" s="346"/>
    </row>
    <row r="46" spans="1:31" s="10" customFormat="1">
      <c r="A46" s="112"/>
      <c r="B46" s="117"/>
      <c r="C46" s="117"/>
      <c r="D46" s="119"/>
      <c r="E46" s="119"/>
      <c r="F46" s="119"/>
      <c r="G46" s="119"/>
      <c r="H46" s="118"/>
      <c r="I46" s="119"/>
      <c r="J46" s="119"/>
      <c r="K46" s="119"/>
      <c r="L46" s="119"/>
      <c r="M46" s="118"/>
      <c r="N46" s="119"/>
      <c r="O46" s="119"/>
      <c r="P46" s="119"/>
      <c r="Q46" s="119"/>
      <c r="R46" s="118"/>
      <c r="S46" s="119"/>
      <c r="T46" s="119"/>
      <c r="U46" s="119"/>
      <c r="V46" s="119"/>
      <c r="W46" s="118"/>
      <c r="X46" s="119"/>
      <c r="Y46" s="119"/>
      <c r="Z46" s="119"/>
      <c r="AA46" s="119"/>
      <c r="AB46" s="118"/>
      <c r="AC46" s="119"/>
      <c r="AD46" s="119"/>
      <c r="AE46" s="346"/>
    </row>
    <row r="47" spans="1:31" s="10" customFormat="1">
      <c r="A47" s="112"/>
      <c r="B47" s="101" t="s">
        <v>218</v>
      </c>
      <c r="C47" s="101"/>
      <c r="D47" s="72">
        <f t="shared" ref="D47:J47" si="135">-D40</f>
        <v>9.32</v>
      </c>
      <c r="E47" s="72">
        <f t="shared" si="135"/>
        <v>6.1080000000000005</v>
      </c>
      <c r="F47" s="72">
        <f t="shared" si="135"/>
        <v>0.372</v>
      </c>
      <c r="G47" s="72">
        <f t="shared" si="135"/>
        <v>0.64400000000000002</v>
      </c>
      <c r="H47" s="71">
        <f t="shared" si="135"/>
        <v>16.443999999999999</v>
      </c>
      <c r="I47" s="72">
        <f t="shared" si="135"/>
        <v>0.76300000000000001</v>
      </c>
      <c r="J47" s="72">
        <f t="shared" si="135"/>
        <v>0.76300000000000001</v>
      </c>
      <c r="K47" s="72">
        <f t="shared" ref="K47:N47" si="136">-K40</f>
        <v>0.71799999999999997</v>
      </c>
      <c r="L47" s="72">
        <f t="shared" si="136"/>
        <v>0.53600000000000003</v>
      </c>
      <c r="M47" s="71">
        <f t="shared" si="136"/>
        <v>2.78</v>
      </c>
      <c r="N47" s="72">
        <f t="shared" si="136"/>
        <v>0.89800000000000002</v>
      </c>
      <c r="O47" s="72">
        <f t="shared" ref="O47" si="137">-O40</f>
        <v>0.51300000000000001</v>
      </c>
      <c r="P47" s="72">
        <f t="shared" ref="P47:S47" si="138">-P40</f>
        <v>0.35699999999999998</v>
      </c>
      <c r="Q47" s="72">
        <f t="shared" si="138"/>
        <v>0.81200000000000006</v>
      </c>
      <c r="R47" s="71">
        <f t="shared" si="138"/>
        <v>2.58</v>
      </c>
      <c r="S47" s="72">
        <f t="shared" si="138"/>
        <v>1.171</v>
      </c>
      <c r="T47" s="72">
        <f t="shared" ref="T47:U47" si="139">-T40</f>
        <v>0.95099999999999996</v>
      </c>
      <c r="U47" s="72">
        <f t="shared" si="139"/>
        <v>0.33300000000000002</v>
      </c>
      <c r="V47" s="72">
        <f t="shared" ref="V47:W47" si="140">-V40</f>
        <v>0.10100000000000001</v>
      </c>
      <c r="W47" s="71">
        <f t="shared" si="140"/>
        <v>2.556</v>
      </c>
      <c r="X47" s="72">
        <f t="shared" ref="X47:Y47" si="141">-X40</f>
        <v>0.53300000000000003</v>
      </c>
      <c r="Y47" s="72">
        <f t="shared" si="141"/>
        <v>0.41299999999999998</v>
      </c>
      <c r="Z47" s="72">
        <f t="shared" ref="Z47:AB47" si="142">-Z40</f>
        <v>1.0269999999999999</v>
      </c>
      <c r="AA47" s="72">
        <f t="shared" si="142"/>
        <v>7.0999999999999994E-2</v>
      </c>
      <c r="AB47" s="71">
        <f t="shared" si="142"/>
        <v>2.044</v>
      </c>
      <c r="AC47" s="72">
        <f t="shared" ref="AC47" si="143">-AC40</f>
        <v>-0.68600000000000005</v>
      </c>
      <c r="AD47" s="72">
        <f>-AD40</f>
        <v>-0.499</v>
      </c>
      <c r="AE47" s="346"/>
    </row>
    <row r="48" spans="1:31" s="10" customFormat="1">
      <c r="A48" s="112"/>
      <c r="B48" s="117"/>
      <c r="C48" s="117"/>
      <c r="D48" s="119"/>
      <c r="E48" s="119"/>
      <c r="F48" s="119"/>
      <c r="G48" s="119"/>
      <c r="H48" s="118"/>
      <c r="I48" s="119"/>
      <c r="J48" s="119"/>
      <c r="K48" s="119"/>
      <c r="L48" s="119"/>
      <c r="M48" s="118"/>
      <c r="N48" s="119"/>
      <c r="O48" s="119"/>
      <c r="P48" s="119"/>
      <c r="Q48" s="119"/>
      <c r="R48" s="118"/>
      <c r="S48" s="119"/>
      <c r="T48" s="119"/>
      <c r="U48" s="119"/>
      <c r="V48" s="119"/>
      <c r="W48" s="118"/>
      <c r="X48" s="119"/>
      <c r="Y48" s="119"/>
      <c r="Z48" s="119"/>
      <c r="AA48" s="119"/>
      <c r="AB48" s="118"/>
      <c r="AC48" s="119"/>
      <c r="AD48" s="119"/>
      <c r="AE48" s="346"/>
    </row>
    <row r="49" spans="1:31">
      <c r="A49" s="10"/>
      <c r="B49" s="105" t="s">
        <v>219</v>
      </c>
      <c r="C49" s="48"/>
      <c r="D49" s="96">
        <f t="shared" ref="D49:J49" si="144">D41+D44+D47</f>
        <v>74.933999999999941</v>
      </c>
      <c r="E49" s="96">
        <f t="shared" si="144"/>
        <v>76.053999999999917</v>
      </c>
      <c r="F49" s="96">
        <f t="shared" si="144"/>
        <v>80.894000000000062</v>
      </c>
      <c r="G49" s="96">
        <f t="shared" si="144"/>
        <v>76.190000000000055</v>
      </c>
      <c r="H49" s="106">
        <f t="shared" si="144"/>
        <v>308.0719999999996</v>
      </c>
      <c r="I49" s="96">
        <f t="shared" si="144"/>
        <v>114.64800000000001</v>
      </c>
      <c r="J49" s="96">
        <f t="shared" si="144"/>
        <v>104.04699999999994</v>
      </c>
      <c r="K49" s="96">
        <f t="shared" ref="K49:N49" si="145">K41+K44+K47</f>
        <v>75.358999999999952</v>
      </c>
      <c r="L49" s="96">
        <f t="shared" si="145"/>
        <v>76.883000000000067</v>
      </c>
      <c r="M49" s="106">
        <f t="shared" si="145"/>
        <v>370.93700000000013</v>
      </c>
      <c r="N49" s="96">
        <f t="shared" si="145"/>
        <v>118.1039999999999</v>
      </c>
      <c r="O49" s="96">
        <f t="shared" ref="O49" si="146">O41+O44+O47</f>
        <v>97.131999999999977</v>
      </c>
      <c r="P49" s="96">
        <f t="shared" ref="P49:S49" si="147">P41+P44+P47</f>
        <v>86.92100000000012</v>
      </c>
      <c r="Q49" s="96">
        <f t="shared" si="147"/>
        <v>87.96099999999997</v>
      </c>
      <c r="R49" s="106">
        <f t="shared" si="147"/>
        <v>390.11800000000056</v>
      </c>
      <c r="S49" s="96">
        <f t="shared" si="147"/>
        <v>121.21000000000001</v>
      </c>
      <c r="T49" s="96">
        <f t="shared" ref="T49:U49" si="148">T41+T44+T47</f>
        <v>102.34300000000002</v>
      </c>
      <c r="U49" s="96">
        <f t="shared" si="148"/>
        <v>108.97200000000009</v>
      </c>
      <c r="V49" s="96">
        <f t="shared" ref="V49:W49" si="149">V41+V44+V47</f>
        <v>95.044999999999959</v>
      </c>
      <c r="W49" s="106">
        <f t="shared" si="149"/>
        <v>427.57000000000033</v>
      </c>
      <c r="X49" s="96">
        <f t="shared" ref="X49:Y49" si="150">X41+X44+X47</f>
        <v>94.198999999999955</v>
      </c>
      <c r="Y49" s="96">
        <f t="shared" si="150"/>
        <v>67.453999999999994</v>
      </c>
      <c r="Z49" s="96">
        <f t="shared" ref="Z49:AB49" si="151">Z41+Z44+Z47</f>
        <v>73.564999999999984</v>
      </c>
      <c r="AA49" s="96">
        <f t="shared" si="151"/>
        <v>43.996999999999908</v>
      </c>
      <c r="AB49" s="106">
        <f t="shared" si="151"/>
        <v>279.21500000000032</v>
      </c>
      <c r="AC49" s="96">
        <f>AC41+AC44+AC47</f>
        <v>-79.975999999999985</v>
      </c>
      <c r="AD49" s="96">
        <f>AD41+AD44+AD47</f>
        <v>-358.00299999999999</v>
      </c>
      <c r="AE49" s="346"/>
    </row>
    <row r="50" spans="1:31">
      <c r="A50" s="10"/>
      <c r="B50" s="221" t="s">
        <v>1</v>
      </c>
      <c r="C50" s="322"/>
      <c r="D50" s="79" t="s">
        <v>26</v>
      </c>
      <c r="E50" s="79" t="s">
        <v>26</v>
      </c>
      <c r="F50" s="79" t="s">
        <v>26</v>
      </c>
      <c r="G50" s="79" t="s">
        <v>26</v>
      </c>
      <c r="H50" s="78" t="s">
        <v>26</v>
      </c>
      <c r="I50" s="99">
        <f t="shared" ref="I50:O50" si="152">IFERROR((I49-D49)/ABS(D49),"n/a")</f>
        <v>0.52998638802146025</v>
      </c>
      <c r="J50" s="99">
        <f t="shared" si="152"/>
        <v>0.36806742577642271</v>
      </c>
      <c r="K50" s="99">
        <f t="shared" si="152"/>
        <v>-6.8422874378818027E-2</v>
      </c>
      <c r="L50" s="99">
        <f t="shared" si="152"/>
        <v>9.0956818480117021E-3</v>
      </c>
      <c r="M50" s="98">
        <f t="shared" si="152"/>
        <v>0.20405944065023957</v>
      </c>
      <c r="N50" s="99">
        <f t="shared" si="152"/>
        <v>3.0144442118483435E-2</v>
      </c>
      <c r="O50" s="99">
        <f t="shared" si="152"/>
        <v>-6.6460349649677244E-2</v>
      </c>
      <c r="P50" s="99">
        <f t="shared" ref="P50" si="153">IFERROR((P49-K49)/ABS(K49),"n/a")</f>
        <v>0.15342560278135559</v>
      </c>
      <c r="Q50" s="99">
        <f t="shared" ref="Q50" si="154">IFERROR((Q49-L49)/ABS(L49),"n/a")</f>
        <v>0.14408907040567998</v>
      </c>
      <c r="R50" s="98">
        <f t="shared" ref="R50:AB50" si="155">IFERROR((R49-M49)/ABS(M49),"n/a")</f>
        <v>5.1709589499026605E-2</v>
      </c>
      <c r="S50" s="99">
        <f t="shared" si="155"/>
        <v>2.6298855246224606E-2</v>
      </c>
      <c r="T50" s="99">
        <f t="shared" si="155"/>
        <v>5.3648643083639196E-2</v>
      </c>
      <c r="U50" s="99">
        <f t="shared" si="155"/>
        <v>0.25369013241909255</v>
      </c>
      <c r="V50" s="99">
        <f t="shared" si="155"/>
        <v>8.0535691954388783E-2</v>
      </c>
      <c r="W50" s="98">
        <f t="shared" si="155"/>
        <v>9.6001722555738814E-2</v>
      </c>
      <c r="X50" s="99">
        <f t="shared" si="155"/>
        <v>-0.22284464978137158</v>
      </c>
      <c r="Y50" s="99">
        <f t="shared" si="155"/>
        <v>-0.34090265088965555</v>
      </c>
      <c r="Z50" s="99">
        <f t="shared" si="155"/>
        <v>-0.32491832764379913</v>
      </c>
      <c r="AA50" s="99">
        <f t="shared" si="155"/>
        <v>-0.53709295596822637</v>
      </c>
      <c r="AB50" s="98">
        <f t="shared" si="155"/>
        <v>-0.34697242556774305</v>
      </c>
      <c r="AC50" s="99">
        <f>IFERROR((AC49-X49)/ABS(X49),"n/a")</f>
        <v>-1.8490111359993209</v>
      </c>
      <c r="AD50" s="99">
        <f>IFERROR((AD49-Y49)/ABS(Y49),"n/a")</f>
        <v>-6.3073650191241439</v>
      </c>
      <c r="AE50" s="346"/>
    </row>
    <row r="51" spans="1:31">
      <c r="A51" s="10"/>
      <c r="B51" s="195" t="s">
        <v>73</v>
      </c>
      <c r="C51" s="351"/>
      <c r="D51" s="220">
        <f t="shared" ref="D51:F51" si="156">D49/D$10</f>
        <v>0.1054891405339354</v>
      </c>
      <c r="E51" s="220">
        <f t="shared" si="156"/>
        <v>0.10755899877102086</v>
      </c>
      <c r="F51" s="220">
        <f t="shared" si="156"/>
        <v>0.10304941898237212</v>
      </c>
      <c r="G51" s="220">
        <f t="shared" ref="G51:I51" si="157">G49/G$10</f>
        <v>0.1004542128405773</v>
      </c>
      <c r="H51" s="219">
        <f t="shared" si="157"/>
        <v>0.10404688310565439</v>
      </c>
      <c r="I51" s="220">
        <f t="shared" si="157"/>
        <v>0.13338250675068031</v>
      </c>
      <c r="J51" s="220">
        <f t="shared" ref="J51:K51" si="158">J49/J$10</f>
        <v>0.12309729048012279</v>
      </c>
      <c r="K51" s="220">
        <f t="shared" si="158"/>
        <v>8.9822047242780506E-2</v>
      </c>
      <c r="L51" s="220">
        <f t="shared" ref="L51:N51" si="159">L49/L$10</f>
        <v>9.2672437173118891E-2</v>
      </c>
      <c r="M51" s="219">
        <f t="shared" si="159"/>
        <v>0.10995980864455197</v>
      </c>
      <c r="N51" s="220">
        <f t="shared" si="159"/>
        <v>0.12902563273403803</v>
      </c>
      <c r="O51" s="220">
        <f t="shared" ref="O51" si="160">O49/O$10</f>
        <v>0.10784499862878788</v>
      </c>
      <c r="P51" s="220">
        <f t="shared" ref="P51:S51" si="161">P49/P$10</f>
        <v>9.6513902860962647E-2</v>
      </c>
      <c r="Q51" s="220">
        <f t="shared" si="161"/>
        <v>9.9744631246158649E-2</v>
      </c>
      <c r="R51" s="219">
        <f t="shared" si="161"/>
        <v>0.10841176450972147</v>
      </c>
      <c r="S51" s="220">
        <f t="shared" si="161"/>
        <v>0.12263638377974219</v>
      </c>
      <c r="T51" s="220">
        <f t="shared" ref="T51:U51" si="162">T49/T$10</f>
        <v>0.10396738644582967</v>
      </c>
      <c r="U51" s="220">
        <f t="shared" si="162"/>
        <v>0.1123095014547303</v>
      </c>
      <c r="V51" s="220">
        <f t="shared" ref="V51:W51" si="163">V49/V$10</f>
        <v>0.10287058321278642</v>
      </c>
      <c r="W51" s="219">
        <f t="shared" si="163"/>
        <v>0.11057017796950822</v>
      </c>
      <c r="X51" s="220">
        <f t="shared" ref="X51:Y51" si="164">X49/X$10</f>
        <v>8.9767921285775903E-2</v>
      </c>
      <c r="Y51" s="220">
        <f t="shared" si="164"/>
        <v>6.7453595278428327E-2</v>
      </c>
      <c r="Z51" s="220">
        <f t="shared" ref="Z51:AB51" si="165">Z49/Z$10</f>
        <v>7.4746062534101307E-2</v>
      </c>
      <c r="AA51" s="220">
        <f t="shared" si="165"/>
        <v>4.6734645132773645E-2</v>
      </c>
      <c r="AB51" s="219">
        <f t="shared" si="165"/>
        <v>7.0242979349874834E-2</v>
      </c>
      <c r="AC51" s="220">
        <f>AC49/AC$10</f>
        <v>-0.12136387157670145</v>
      </c>
      <c r="AD51" s="220">
        <f>AD49/AD$10</f>
        <v>-4.311003805211695</v>
      </c>
      <c r="AE51" s="346"/>
    </row>
    <row r="52" spans="1:31" s="120" customFormat="1">
      <c r="B52" s="121"/>
      <c r="C52" s="121"/>
      <c r="D52" s="122"/>
      <c r="E52" s="123"/>
      <c r="F52" s="123"/>
      <c r="G52" s="122"/>
      <c r="H52" s="123"/>
      <c r="I52" s="123"/>
      <c r="J52" s="123"/>
      <c r="M52" s="123"/>
      <c r="N52" s="123"/>
      <c r="O52" s="123"/>
      <c r="P52" s="123"/>
      <c r="Q52" s="123"/>
      <c r="R52" s="123"/>
      <c r="S52" s="123"/>
      <c r="T52" s="123"/>
      <c r="U52" s="123"/>
      <c r="V52" s="123"/>
      <c r="W52" s="123"/>
      <c r="X52" s="123"/>
      <c r="Y52" s="123"/>
      <c r="Z52" s="123"/>
      <c r="AA52" s="123"/>
      <c r="AB52" s="123"/>
      <c r="AC52" s="123"/>
      <c r="AD52" s="123"/>
    </row>
    <row r="53" spans="1:31" s="120" customFormat="1">
      <c r="B53" s="121"/>
      <c r="C53" s="121"/>
      <c r="D53" s="122"/>
      <c r="E53" s="123"/>
      <c r="F53" s="123"/>
      <c r="G53" s="122"/>
      <c r="H53" s="123"/>
      <c r="I53" s="123"/>
      <c r="J53" s="123"/>
      <c r="M53" s="123"/>
      <c r="N53" s="123"/>
      <c r="O53" s="123"/>
      <c r="P53" s="123"/>
      <c r="Q53" s="123"/>
      <c r="R53" s="123"/>
      <c r="S53" s="123"/>
      <c r="T53" s="123"/>
      <c r="U53" s="123"/>
      <c r="V53" s="123"/>
      <c r="W53" s="123"/>
      <c r="X53" s="123"/>
      <c r="Y53" s="123"/>
      <c r="Z53" s="123"/>
      <c r="AA53" s="123"/>
      <c r="AB53" s="123"/>
      <c r="AC53" s="123"/>
      <c r="AD53" s="123"/>
    </row>
    <row r="54" spans="1:31" ht="14.25">
      <c r="B54" s="31" t="s">
        <v>47</v>
      </c>
      <c r="C54" s="31"/>
      <c r="D54" s="31">
        <f>'Non-GAAP Financial Measures'!$B$57</f>
        <v>44050</v>
      </c>
      <c r="E54" s="124"/>
      <c r="F54" s="124"/>
      <c r="H54" s="124"/>
      <c r="I54" s="124"/>
      <c r="J54" s="124"/>
      <c r="M54" s="124"/>
      <c r="N54" s="124"/>
      <c r="O54" s="124"/>
      <c r="P54" s="124"/>
      <c r="Q54" s="124"/>
      <c r="R54" s="124"/>
      <c r="S54" s="124"/>
      <c r="T54" s="124"/>
      <c r="U54" s="124"/>
      <c r="V54" s="124"/>
      <c r="W54" s="124"/>
      <c r="X54" s="124"/>
      <c r="Y54" s="124"/>
      <c r="Z54" s="124"/>
      <c r="AA54" s="124"/>
      <c r="AB54" s="124"/>
      <c r="AC54" s="124"/>
      <c r="AD54" s="124"/>
    </row>
    <row r="55" spans="1:31">
      <c r="B55" s="87"/>
      <c r="C55" s="87"/>
      <c r="D55" s="26"/>
      <c r="E55" s="54"/>
      <c r="F55" s="54"/>
      <c r="I55" s="54"/>
      <c r="J55" s="26"/>
      <c r="N55" s="54"/>
      <c r="O55" s="54"/>
      <c r="P55" s="54"/>
      <c r="Q55" s="54"/>
      <c r="S55" s="54"/>
      <c r="T55" s="54"/>
      <c r="U55" s="54"/>
      <c r="V55" s="54"/>
      <c r="X55" s="54"/>
      <c r="Y55" s="54"/>
      <c r="Z55" s="54"/>
      <c r="AA55" s="54"/>
      <c r="AC55" s="54"/>
      <c r="AD55" s="54"/>
    </row>
    <row r="56" spans="1:31">
      <c r="D56" s="125"/>
      <c r="E56" s="126"/>
      <c r="F56" s="126"/>
      <c r="H56" s="125"/>
      <c r="I56" s="125"/>
      <c r="J56" s="125"/>
      <c r="M56" s="125"/>
      <c r="N56" s="125"/>
      <c r="O56" s="125"/>
      <c r="P56" s="125"/>
      <c r="Q56" s="125"/>
      <c r="R56" s="125"/>
      <c r="S56" s="125"/>
      <c r="T56" s="125"/>
      <c r="U56" s="125"/>
      <c r="V56" s="125"/>
      <c r="W56" s="125"/>
      <c r="X56" s="125"/>
      <c r="Y56" s="125"/>
      <c r="Z56" s="125"/>
      <c r="AA56" s="125"/>
      <c r="AB56" s="125"/>
      <c r="AC56" s="125"/>
      <c r="AD56" s="125"/>
    </row>
    <row r="57" spans="1:31">
      <c r="D57" s="27"/>
      <c r="E57" s="30"/>
      <c r="F57" s="30"/>
      <c r="H57" s="27"/>
      <c r="I57" s="27"/>
      <c r="J57" s="27"/>
      <c r="M57" s="27"/>
      <c r="N57" s="27"/>
      <c r="O57" s="27"/>
      <c r="P57" s="27"/>
      <c r="Q57" s="27"/>
      <c r="R57" s="27"/>
      <c r="S57" s="27"/>
      <c r="T57" s="27"/>
      <c r="U57" s="27"/>
      <c r="V57" s="27"/>
      <c r="W57" s="27"/>
      <c r="X57" s="27"/>
      <c r="Y57" s="27"/>
      <c r="Z57" s="27"/>
      <c r="AA57" s="27"/>
      <c r="AB57" s="27"/>
      <c r="AC57" s="27"/>
      <c r="AD57" s="27"/>
    </row>
    <row r="58" spans="1:31">
      <c r="D58" s="127"/>
      <c r="E58" s="128"/>
      <c r="F58" s="128"/>
      <c r="H58" s="127"/>
      <c r="I58" s="127"/>
      <c r="J58" s="127"/>
      <c r="M58" s="127"/>
      <c r="N58" s="127"/>
      <c r="O58" s="127"/>
      <c r="P58" s="127"/>
      <c r="Q58" s="127"/>
      <c r="R58" s="127"/>
      <c r="S58" s="127"/>
      <c r="T58" s="127"/>
      <c r="U58" s="127"/>
      <c r="V58" s="127"/>
      <c r="W58" s="127"/>
      <c r="X58" s="127"/>
      <c r="Y58" s="127"/>
      <c r="Z58" s="127"/>
      <c r="AA58" s="127"/>
      <c r="AB58" s="127"/>
      <c r="AC58" s="127"/>
      <c r="AD58" s="127"/>
    </row>
    <row r="59" spans="1:31">
      <c r="D59" s="27"/>
      <c r="E59" s="30"/>
      <c r="F59" s="30"/>
      <c r="H59" s="27"/>
      <c r="I59" s="27"/>
      <c r="J59" s="27"/>
      <c r="M59" s="27"/>
      <c r="N59" s="27"/>
      <c r="O59" s="27"/>
      <c r="P59" s="27"/>
      <c r="Q59" s="27"/>
      <c r="R59" s="27"/>
      <c r="S59" s="27"/>
      <c r="T59" s="27"/>
      <c r="U59" s="27"/>
      <c r="V59" s="27"/>
      <c r="W59" s="27"/>
      <c r="X59" s="27"/>
      <c r="Y59" s="27"/>
      <c r="Z59" s="27"/>
      <c r="AA59" s="27"/>
      <c r="AB59" s="27"/>
      <c r="AC59" s="27"/>
      <c r="AD59" s="27"/>
    </row>
    <row r="60" spans="1:31">
      <c r="D60" s="36"/>
      <c r="E60" s="129"/>
      <c r="F60" s="129"/>
      <c r="H60" s="36"/>
      <c r="I60" s="36"/>
      <c r="J60" s="36"/>
      <c r="M60" s="36"/>
      <c r="N60" s="36"/>
      <c r="O60" s="36"/>
      <c r="P60" s="36"/>
      <c r="Q60" s="36"/>
      <c r="R60" s="36"/>
      <c r="S60" s="36"/>
      <c r="T60" s="36"/>
      <c r="U60" s="36"/>
      <c r="V60" s="36"/>
      <c r="W60" s="36"/>
      <c r="X60" s="36"/>
      <c r="Y60" s="36"/>
      <c r="Z60" s="36"/>
      <c r="AA60" s="36"/>
      <c r="AB60" s="36"/>
      <c r="AC60" s="36"/>
      <c r="AD60" s="36"/>
    </row>
    <row r="61" spans="1:31">
      <c r="D61" s="27"/>
      <c r="E61" s="30"/>
      <c r="F61" s="30"/>
      <c r="H61" s="27"/>
      <c r="I61" s="27"/>
      <c r="J61" s="27"/>
      <c r="M61" s="27"/>
      <c r="N61" s="27"/>
      <c r="O61" s="27"/>
      <c r="P61" s="27"/>
      <c r="Q61" s="27"/>
      <c r="R61" s="27"/>
      <c r="S61" s="27"/>
      <c r="T61" s="27"/>
      <c r="U61" s="27"/>
      <c r="V61" s="27"/>
      <c r="W61" s="27"/>
      <c r="X61" s="27"/>
      <c r="Y61" s="27"/>
      <c r="Z61" s="27"/>
      <c r="AA61" s="27"/>
      <c r="AB61" s="27"/>
      <c r="AC61" s="27"/>
      <c r="AD61" s="27"/>
    </row>
    <row r="62" spans="1:31">
      <c r="D62" s="27"/>
      <c r="E62" s="30"/>
      <c r="F62" s="30"/>
      <c r="H62" s="27"/>
      <c r="I62" s="27"/>
      <c r="J62" s="27"/>
      <c r="M62" s="27"/>
      <c r="N62" s="27"/>
      <c r="O62" s="27"/>
      <c r="P62" s="27"/>
      <c r="Q62" s="27"/>
      <c r="R62" s="27"/>
      <c r="S62" s="27"/>
      <c r="T62" s="27"/>
      <c r="U62" s="27"/>
      <c r="V62" s="27"/>
      <c r="W62" s="27"/>
      <c r="X62" s="27"/>
      <c r="Y62" s="27"/>
      <c r="Z62" s="27"/>
      <c r="AA62" s="27"/>
      <c r="AB62" s="27"/>
      <c r="AC62" s="27"/>
      <c r="AD62" s="27"/>
    </row>
    <row r="63" spans="1:31">
      <c r="D63" s="27"/>
      <c r="E63" s="30"/>
      <c r="F63" s="30"/>
      <c r="H63" s="27"/>
      <c r="I63" s="27"/>
      <c r="J63" s="27"/>
      <c r="M63" s="27"/>
      <c r="N63" s="27"/>
      <c r="O63" s="27"/>
      <c r="P63" s="27"/>
      <c r="Q63" s="27"/>
      <c r="R63" s="27"/>
      <c r="S63" s="27"/>
      <c r="T63" s="27"/>
      <c r="U63" s="27"/>
      <c r="V63" s="27"/>
      <c r="W63" s="27"/>
      <c r="X63" s="27"/>
      <c r="Y63" s="27"/>
      <c r="Z63" s="27"/>
      <c r="AA63" s="27"/>
      <c r="AB63" s="27"/>
      <c r="AC63" s="27"/>
      <c r="AD63" s="27"/>
    </row>
    <row r="69" spans="4:30">
      <c r="D69" s="27"/>
      <c r="E69" s="30"/>
      <c r="F69" s="30"/>
      <c r="H69" s="27"/>
      <c r="I69" s="27"/>
      <c r="J69" s="27"/>
      <c r="M69" s="27"/>
      <c r="N69" s="27"/>
      <c r="O69" s="27"/>
      <c r="P69" s="27"/>
      <c r="Q69" s="27"/>
      <c r="R69" s="27"/>
      <c r="S69" s="27"/>
      <c r="T69" s="27"/>
      <c r="U69" s="27"/>
      <c r="V69" s="27"/>
      <c r="W69" s="27"/>
      <c r="X69" s="27"/>
      <c r="Y69" s="27"/>
      <c r="Z69" s="27"/>
      <c r="AA69" s="27"/>
      <c r="AB69" s="27"/>
      <c r="AC69" s="27"/>
      <c r="AD69" s="27"/>
    </row>
  </sheetData>
  <pageMargins left="0.7" right="0.7" top="0.75" bottom="0.75" header="0.3" footer="0.3"/>
  <pageSetup scale="32" fitToHeight="6" orientation="portrait" r:id="rId1"/>
  <headerFooter>
    <oddHeader>&amp;A</oddHeader>
    <oddFooter>&amp;L&amp;"-,Bold"Sabre Confidential&amp;C&amp;D&amp;RPage &amp;P</oddFooter>
  </headerFooter>
  <ignoredErrors>
    <ignoredError sqref="H4 M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rgb="FF92D050"/>
    <pageSetUpPr fitToPage="1"/>
  </sheetPr>
  <dimension ref="B2:AF200"/>
  <sheetViews>
    <sheetView showGridLines="0" zoomScale="80" zoomScaleNormal="80" zoomScaleSheetLayoutView="85" workbookViewId="0">
      <pane xSplit="2" ySplit="5" topLeftCell="C6"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3.85546875" style="3" bestFit="1" customWidth="1"/>
    <col min="3" max="3" width="3.28515625" style="3" customWidth="1"/>
    <col min="4" max="4" width="12.42578125" style="33" hidden="1" customWidth="1" outlineLevel="1"/>
    <col min="5" max="5" width="10.7109375" style="33" hidden="1" customWidth="1" outlineLevel="1"/>
    <col min="6" max="6" width="10.7109375" style="130" hidden="1" customWidth="1" outlineLevel="1"/>
    <col min="7" max="7" width="10.7109375" style="3" hidden="1" customWidth="1" outlineLevel="1"/>
    <col min="8" max="8" width="10.7109375" style="3" customWidth="1" collapsed="1"/>
    <col min="9" max="10" width="10.7109375" style="33" hidden="1" customWidth="1" outlineLevel="1"/>
    <col min="11" max="11" width="10.7109375" style="130" hidden="1" customWidth="1" outlineLevel="1"/>
    <col min="12" max="12" width="10.7109375" style="3" hidden="1" customWidth="1" outlineLevel="1"/>
    <col min="13" max="13" width="12.5703125" style="3" customWidth="1" collapsed="1"/>
    <col min="14" max="15" width="10.7109375" style="33" hidden="1" customWidth="1" outlineLevel="1"/>
    <col min="16" max="16" width="10.7109375" style="130" hidden="1" customWidth="1" outlineLevel="1"/>
    <col min="17" max="17" width="10.7109375" style="3" hidden="1" customWidth="1" outlineLevel="1"/>
    <col min="18" max="18" width="12.5703125" style="3" customWidth="1" collapsed="1"/>
    <col min="19" max="22" width="10.7109375" style="33" hidden="1" customWidth="1" outlineLevel="1"/>
    <col min="23" max="23" width="12.5703125" style="3" customWidth="1" collapsed="1"/>
    <col min="24" max="27" width="10.7109375" style="33" hidden="1" customWidth="1" outlineLevel="1"/>
    <col min="28" max="28" width="12.5703125" style="3" customWidth="1" collapsed="1"/>
    <col min="29" max="30" width="10.7109375" style="33" customWidth="1" outlineLevel="1"/>
    <col min="31" max="16384" width="9.140625" style="3"/>
  </cols>
  <sheetData>
    <row r="2" spans="2:31" ht="26.25">
      <c r="B2" s="88" t="s">
        <v>36</v>
      </c>
      <c r="C2" s="88"/>
    </row>
    <row r="3" spans="2:31">
      <c r="B3" s="6" t="s">
        <v>18</v>
      </c>
      <c r="C3" s="350"/>
      <c r="D3" s="131"/>
      <c r="E3" s="131"/>
      <c r="I3" s="131"/>
      <c r="J3" s="131"/>
      <c r="N3" s="131"/>
      <c r="O3" s="131"/>
      <c r="S3" s="131"/>
      <c r="T3" s="131"/>
      <c r="U3" s="131"/>
      <c r="V3" s="131"/>
      <c r="X3" s="131"/>
      <c r="Y3" s="131"/>
      <c r="Z3" s="131"/>
      <c r="AA3" s="131"/>
      <c r="AC3" s="131"/>
      <c r="AD3" s="131"/>
    </row>
    <row r="4" spans="2:31">
      <c r="B4" s="172"/>
      <c r="C4" s="172"/>
      <c r="D4" s="131"/>
      <c r="E4" s="131"/>
      <c r="I4" s="131"/>
      <c r="J4" s="131"/>
      <c r="N4" s="131"/>
      <c r="O4" s="131"/>
      <c r="S4" s="131"/>
      <c r="T4" s="131"/>
      <c r="U4" s="131"/>
      <c r="V4" s="131"/>
      <c r="X4" s="131"/>
      <c r="Y4" s="131"/>
      <c r="Z4" s="131"/>
      <c r="AA4" s="131"/>
      <c r="AC4" s="131"/>
      <c r="AD4" s="131"/>
    </row>
    <row r="5" spans="2:31" ht="15">
      <c r="D5" s="90" t="s">
        <v>55</v>
      </c>
      <c r="E5" s="90" t="s">
        <v>59</v>
      </c>
      <c r="F5" s="90" t="s">
        <v>61</v>
      </c>
      <c r="G5" s="35" t="s">
        <v>63</v>
      </c>
      <c r="H5" s="256" t="s">
        <v>64</v>
      </c>
      <c r="I5" s="90" t="s">
        <v>68</v>
      </c>
      <c r="J5" s="90" t="s">
        <v>70</v>
      </c>
      <c r="K5" s="90" t="s">
        <v>89</v>
      </c>
      <c r="L5" s="35" t="s">
        <v>93</v>
      </c>
      <c r="M5" s="256" t="s">
        <v>94</v>
      </c>
      <c r="N5" s="90" t="s">
        <v>100</v>
      </c>
      <c r="O5" s="90" t="s">
        <v>101</v>
      </c>
      <c r="P5" s="90" t="s">
        <v>119</v>
      </c>
      <c r="Q5" s="35" t="s">
        <v>120</v>
      </c>
      <c r="R5" s="256" t="s">
        <v>129</v>
      </c>
      <c r="S5" s="90" t="s">
        <v>132</v>
      </c>
      <c r="T5" s="90" t="s">
        <v>155</v>
      </c>
      <c r="U5" s="90" t="s">
        <v>158</v>
      </c>
      <c r="V5" s="90" t="s">
        <v>161</v>
      </c>
      <c r="W5" s="34" t="s">
        <v>166</v>
      </c>
      <c r="X5" s="90" t="s">
        <v>172</v>
      </c>
      <c r="Y5" s="90" t="s">
        <v>178</v>
      </c>
      <c r="Z5" s="90" t="s">
        <v>180</v>
      </c>
      <c r="AA5" s="90" t="s">
        <v>183</v>
      </c>
      <c r="AB5" s="34" t="s">
        <v>189</v>
      </c>
      <c r="AC5" s="90" t="s">
        <v>191</v>
      </c>
      <c r="AD5" s="90" t="s">
        <v>207</v>
      </c>
    </row>
    <row r="6" spans="2:31" ht="15.75">
      <c r="B6" s="132" t="s">
        <v>6</v>
      </c>
      <c r="C6" s="132"/>
      <c r="F6" s="33"/>
      <c r="G6" s="33"/>
      <c r="H6" s="133"/>
      <c r="K6" s="33"/>
      <c r="L6" s="33"/>
      <c r="M6" s="133"/>
      <c r="P6" s="33"/>
      <c r="Q6" s="33"/>
      <c r="R6" s="133"/>
      <c r="W6" s="133"/>
      <c r="AB6" s="133"/>
      <c r="AD6" s="60"/>
    </row>
    <row r="7" spans="2:31" ht="15" customHeight="1">
      <c r="B7" s="120" t="s">
        <v>19</v>
      </c>
      <c r="C7" s="120"/>
      <c r="D7" s="134">
        <v>91.423000000000002</v>
      </c>
      <c r="E7" s="134">
        <v>88.441999999999993</v>
      </c>
      <c r="F7" s="134">
        <v>107.361</v>
      </c>
      <c r="G7" s="134">
        <v>97.083000000000027</v>
      </c>
      <c r="H7" s="255">
        <f>SUM(D7:G7)</f>
        <v>384.30900000000003</v>
      </c>
      <c r="I7" s="134">
        <v>119.866</v>
      </c>
      <c r="J7" s="134">
        <v>111.902</v>
      </c>
      <c r="K7" s="134">
        <v>110.58499999999999</v>
      </c>
      <c r="L7" s="134">
        <v>102.697</v>
      </c>
      <c r="M7" s="255">
        <f>SUM(I7:L7)</f>
        <v>445.05</v>
      </c>
      <c r="N7" s="134">
        <v>127.364</v>
      </c>
      <c r="O7" s="134">
        <v>114.855</v>
      </c>
      <c r="P7" s="134">
        <v>114.259</v>
      </c>
      <c r="Q7" s="134">
        <v>105.90300000000001</v>
      </c>
      <c r="R7" s="255">
        <f>SUM(N7:Q7)</f>
        <v>462.38100000000003</v>
      </c>
      <c r="S7" s="134">
        <v>134.65100000000001</v>
      </c>
      <c r="T7" s="134">
        <v>122.864</v>
      </c>
      <c r="U7" s="134">
        <v>123.233</v>
      </c>
      <c r="V7" s="134">
        <v>111.072351</v>
      </c>
      <c r="W7" s="255">
        <f>SUM(S7:V7)</f>
        <v>491.82035099999996</v>
      </c>
      <c r="X7" s="134">
        <v>138.56100000000001</v>
      </c>
      <c r="Y7" s="134">
        <v>124.605</v>
      </c>
      <c r="Z7" s="134">
        <v>123.586</v>
      </c>
      <c r="AA7" s="134">
        <v>112.35899999999999</v>
      </c>
      <c r="AB7" s="255">
        <f>SUM(X7:AA7)</f>
        <v>499.11099999999999</v>
      </c>
      <c r="AC7" s="134">
        <v>72.822999999999993</v>
      </c>
      <c r="AD7" s="376">
        <v>-8.923</v>
      </c>
      <c r="AE7" s="346"/>
    </row>
    <row r="8" spans="2:31" ht="15" customHeight="1">
      <c r="B8" s="135" t="s">
        <v>10</v>
      </c>
      <c r="C8" s="135"/>
      <c r="D8" s="136" t="s">
        <v>26</v>
      </c>
      <c r="E8" s="136" t="s">
        <v>26</v>
      </c>
      <c r="F8" s="136" t="s">
        <v>26</v>
      </c>
      <c r="G8" s="136" t="s">
        <v>26</v>
      </c>
      <c r="H8" s="257" t="s">
        <v>26</v>
      </c>
      <c r="I8" s="136">
        <f t="shared" ref="I8:O8" si="0">IFERROR((I7-D7)/ABS(D7),"n/a")</f>
        <v>0.31111427102589062</v>
      </c>
      <c r="J8" s="136">
        <f t="shared" si="0"/>
        <v>0.26525858754890219</v>
      </c>
      <c r="K8" s="136">
        <f t="shared" si="0"/>
        <v>3.0029526550609528E-2</v>
      </c>
      <c r="L8" s="136">
        <f t="shared" si="0"/>
        <v>5.7826807989040038E-2</v>
      </c>
      <c r="M8" s="257">
        <f t="shared" si="0"/>
        <v>0.15805250462518439</v>
      </c>
      <c r="N8" s="136">
        <f t="shared" si="0"/>
        <v>6.2553184389234684E-2</v>
      </c>
      <c r="O8" s="136">
        <f t="shared" si="0"/>
        <v>2.6389161945273569E-2</v>
      </c>
      <c r="P8" s="136">
        <f t="shared" ref="P8" si="1">IFERROR((P7-K7)/ABS(K7),"n/a")</f>
        <v>3.3223312384138962E-2</v>
      </c>
      <c r="Q8" s="136">
        <f t="shared" ref="Q8:AB8" si="2">IFERROR((Q7-L7)/ABS(L7),"n/a")</f>
        <v>3.1218049212732631E-2</v>
      </c>
      <c r="R8" s="257">
        <f t="shared" si="2"/>
        <v>3.8941691944725347E-2</v>
      </c>
      <c r="S8" s="136">
        <f t="shared" si="2"/>
        <v>5.7213969410508513E-2</v>
      </c>
      <c r="T8" s="136">
        <f t="shared" si="2"/>
        <v>6.973140046145139E-2</v>
      </c>
      <c r="U8" s="136">
        <f t="shared" si="2"/>
        <v>7.8540858925773935E-2</v>
      </c>
      <c r="V8" s="136">
        <f t="shared" si="2"/>
        <v>4.8812129967989497E-2</v>
      </c>
      <c r="W8" s="257">
        <f t="shared" si="2"/>
        <v>6.3669032680840967E-2</v>
      </c>
      <c r="X8" s="136">
        <f t="shared" si="2"/>
        <v>2.9038031652197135E-2</v>
      </c>
      <c r="Y8" s="136">
        <f t="shared" si="2"/>
        <v>1.4170139341060031E-2</v>
      </c>
      <c r="Z8" s="136">
        <f t="shared" si="2"/>
        <v>2.8644924654921524E-3</v>
      </c>
      <c r="AA8" s="136">
        <f t="shared" si="2"/>
        <v>1.1583881932957349E-2</v>
      </c>
      <c r="AB8" s="257">
        <f t="shared" si="2"/>
        <v>1.4823805044212233E-2</v>
      </c>
      <c r="AC8" s="136">
        <f>IFERROR((AC7-X7)/ABS(X7),"n/a")</f>
        <v>-0.47443364294426288</v>
      </c>
      <c r="AD8" s="136">
        <f>IFERROR((AD7-Y7)/ABS(Y7),"n/a")</f>
        <v>-1.0716102885116969</v>
      </c>
      <c r="AE8" s="346"/>
    </row>
    <row r="9" spans="2:31" ht="8.25" customHeight="1">
      <c r="B9" s="138"/>
      <c r="C9" s="138"/>
      <c r="D9" s="139"/>
      <c r="E9" s="139"/>
      <c r="F9" s="139"/>
      <c r="G9" s="139"/>
      <c r="H9" s="258"/>
      <c r="I9" s="139"/>
      <c r="J9" s="139"/>
      <c r="K9" s="139"/>
      <c r="L9" s="139"/>
      <c r="M9" s="258"/>
      <c r="N9" s="139"/>
      <c r="O9" s="139"/>
      <c r="P9" s="139"/>
      <c r="Q9" s="139"/>
      <c r="R9" s="258"/>
      <c r="S9" s="139"/>
      <c r="T9" s="139"/>
      <c r="U9" s="139"/>
      <c r="V9" s="139"/>
      <c r="W9" s="258"/>
      <c r="X9" s="139"/>
      <c r="Y9" s="139"/>
      <c r="Z9" s="139"/>
      <c r="AA9" s="139"/>
      <c r="AB9" s="258"/>
      <c r="AC9" s="139"/>
      <c r="AD9" s="139"/>
      <c r="AE9" s="377"/>
    </row>
    <row r="10" spans="2:31">
      <c r="B10" s="120" t="s">
        <v>20</v>
      </c>
      <c r="C10" s="120"/>
      <c r="D10" s="134">
        <v>14.010999999999999</v>
      </c>
      <c r="E10" s="134">
        <v>14.686999999999999</v>
      </c>
      <c r="F10" s="134">
        <v>15.499000000000001</v>
      </c>
      <c r="G10" s="134">
        <v>14.216999999999999</v>
      </c>
      <c r="H10" s="255">
        <f>SUM(D10:G10)</f>
        <v>58.414000000000001</v>
      </c>
      <c r="I10" s="134">
        <v>15.021000000000001</v>
      </c>
      <c r="J10" s="134">
        <v>15.891999999999999</v>
      </c>
      <c r="K10" s="134">
        <v>15.164999999999999</v>
      </c>
      <c r="L10" s="134">
        <v>14.342599999999999</v>
      </c>
      <c r="M10" s="255">
        <f>SUM(I10:L10)</f>
        <v>60.4206</v>
      </c>
      <c r="N10" s="134">
        <v>15.337999999999999</v>
      </c>
      <c r="O10" s="134">
        <v>16.056000000000001</v>
      </c>
      <c r="P10" s="134">
        <v>15.54</v>
      </c>
      <c r="Q10" s="134">
        <v>15.509</v>
      </c>
      <c r="R10" s="255">
        <f>SUM(N10:Q10)</f>
        <v>62.442999999999998</v>
      </c>
      <c r="S10" s="134">
        <v>16.181000000000001</v>
      </c>
      <c r="T10" s="134">
        <v>17.952999999999999</v>
      </c>
      <c r="U10" s="134">
        <v>16.617999999999999</v>
      </c>
      <c r="V10" s="134">
        <v>15.702018000000001</v>
      </c>
      <c r="W10" s="255">
        <f>SUM(S10:V10)</f>
        <v>66.454017999999991</v>
      </c>
      <c r="X10" s="134">
        <v>16.376000000000001</v>
      </c>
      <c r="Y10" s="134">
        <v>17.52</v>
      </c>
      <c r="Z10" s="134">
        <v>17.327000000000002</v>
      </c>
      <c r="AA10" s="134">
        <v>15.974</v>
      </c>
      <c r="AB10" s="255">
        <f>SUM(X10:AA10)</f>
        <v>67.197000000000003</v>
      </c>
      <c r="AC10" s="134">
        <v>12.93</v>
      </c>
      <c r="AD10" s="134">
        <v>1.621</v>
      </c>
      <c r="AE10" s="346"/>
    </row>
    <row r="11" spans="2:31">
      <c r="B11" s="135" t="s">
        <v>10</v>
      </c>
      <c r="C11" s="135"/>
      <c r="D11" s="136" t="s">
        <v>26</v>
      </c>
      <c r="E11" s="136" t="s">
        <v>26</v>
      </c>
      <c r="F11" s="136" t="s">
        <v>26</v>
      </c>
      <c r="G11" s="136" t="s">
        <v>26</v>
      </c>
      <c r="H11" s="257" t="s">
        <v>26</v>
      </c>
      <c r="I11" s="136">
        <f t="shared" ref="I11:O11" si="3">IFERROR((I10-D10)/ABS(D10),"n/a")</f>
        <v>7.2086217971593869E-2</v>
      </c>
      <c r="J11" s="136">
        <f t="shared" si="3"/>
        <v>8.204534622455234E-2</v>
      </c>
      <c r="K11" s="136">
        <f t="shared" si="3"/>
        <v>-2.1549777404993961E-2</v>
      </c>
      <c r="L11" s="136">
        <f t="shared" si="3"/>
        <v>8.8344939157347108E-3</v>
      </c>
      <c r="M11" s="257">
        <f t="shared" si="3"/>
        <v>3.4351354127435181E-2</v>
      </c>
      <c r="N11" s="136">
        <f t="shared" si="3"/>
        <v>2.1103788030091098E-2</v>
      </c>
      <c r="O11" s="136">
        <f t="shared" si="3"/>
        <v>1.0319657689403567E-2</v>
      </c>
      <c r="P11" s="136">
        <f t="shared" ref="P11" si="4">IFERROR((P10-K10)/ABS(K10),"n/a")</f>
        <v>2.4727992087042534E-2</v>
      </c>
      <c r="Q11" s="136">
        <f t="shared" ref="Q11:AB11" si="5">IFERROR((Q10-L10)/ABS(L10),"n/a")</f>
        <v>8.1324167166343705E-2</v>
      </c>
      <c r="R11" s="257">
        <f t="shared" si="5"/>
        <v>3.3472027752124232E-2</v>
      </c>
      <c r="S11" s="136">
        <f t="shared" si="5"/>
        <v>5.4961533446342532E-2</v>
      </c>
      <c r="T11" s="136">
        <f t="shared" si="5"/>
        <v>0.11814897857498743</v>
      </c>
      <c r="U11" s="136">
        <f t="shared" si="5"/>
        <v>6.9369369369369341E-2</v>
      </c>
      <c r="V11" s="136">
        <f t="shared" si="5"/>
        <v>1.2445547746469814E-2</v>
      </c>
      <c r="W11" s="257">
        <f t="shared" si="5"/>
        <v>6.4234870201623773E-2</v>
      </c>
      <c r="X11" s="136">
        <f t="shared" si="5"/>
        <v>1.2051171126630015E-2</v>
      </c>
      <c r="Y11" s="136">
        <f t="shared" si="5"/>
        <v>-2.4118531721717809E-2</v>
      </c>
      <c r="Z11" s="136">
        <f t="shared" si="5"/>
        <v>4.2664580575280012E-2</v>
      </c>
      <c r="AA11" s="136">
        <f t="shared" si="5"/>
        <v>1.7321467852093882E-2</v>
      </c>
      <c r="AB11" s="257">
        <f t="shared" si="5"/>
        <v>1.1180392433155993E-2</v>
      </c>
      <c r="AC11" s="136">
        <f>IFERROR((AC10-X10)/ABS(X10),"n/a")</f>
        <v>-0.21042989741084522</v>
      </c>
      <c r="AD11" s="136">
        <f>IFERROR((AD10-Y10)/ABS(Y10),"n/a")</f>
        <v>-0.90747716894977171</v>
      </c>
      <c r="AE11" s="346"/>
    </row>
    <row r="12" spans="2:31" ht="8.25" customHeight="1">
      <c r="B12" s="140"/>
      <c r="C12" s="352"/>
      <c r="D12" s="141"/>
      <c r="E12" s="141"/>
      <c r="F12" s="141"/>
      <c r="G12" s="141"/>
      <c r="H12" s="259"/>
      <c r="I12" s="141"/>
      <c r="J12" s="141"/>
      <c r="K12" s="141"/>
      <c r="L12" s="141"/>
      <c r="M12" s="259"/>
      <c r="N12" s="141"/>
      <c r="O12" s="141"/>
      <c r="P12" s="141"/>
      <c r="Q12" s="141"/>
      <c r="R12" s="259"/>
      <c r="S12" s="141"/>
      <c r="T12" s="141"/>
      <c r="U12" s="141"/>
      <c r="V12" s="141"/>
      <c r="W12" s="259"/>
      <c r="X12" s="141"/>
      <c r="Y12" s="141"/>
      <c r="Z12" s="141"/>
      <c r="AA12" s="141"/>
      <c r="AB12" s="259"/>
      <c r="AC12" s="141"/>
      <c r="AD12" s="141"/>
      <c r="AE12" s="346"/>
    </row>
    <row r="13" spans="2:31">
      <c r="B13" s="120" t="s">
        <v>21</v>
      </c>
      <c r="C13" s="120"/>
      <c r="D13" s="142">
        <f>D7+D10</f>
        <v>105.434</v>
      </c>
      <c r="E13" s="142">
        <f>E7+E10</f>
        <v>103.12899999999999</v>
      </c>
      <c r="F13" s="142">
        <f>F7+F10</f>
        <v>122.86</v>
      </c>
      <c r="G13" s="142">
        <f>G7+G10</f>
        <v>111.30000000000003</v>
      </c>
      <c r="H13" s="255">
        <f>SUM(D13:G13)</f>
        <v>442.72300000000001</v>
      </c>
      <c r="I13" s="142">
        <f>I7+I10</f>
        <v>134.887</v>
      </c>
      <c r="J13" s="142">
        <f>J7+J10</f>
        <v>127.794</v>
      </c>
      <c r="K13" s="142">
        <f>K7+K10</f>
        <v>125.75</v>
      </c>
      <c r="L13" s="142">
        <f>L7+L10</f>
        <v>117.03960000000001</v>
      </c>
      <c r="M13" s="255">
        <f>SUM(I13:L13)</f>
        <v>505.47059999999999</v>
      </c>
      <c r="N13" s="142">
        <f>N7+N10</f>
        <v>142.702</v>
      </c>
      <c r="O13" s="142">
        <f>O7+O10</f>
        <v>130.911</v>
      </c>
      <c r="P13" s="142">
        <f t="shared" ref="P13:Q13" si="6">P7+P10</f>
        <v>129.79900000000001</v>
      </c>
      <c r="Q13" s="142">
        <f t="shared" si="6"/>
        <v>121.41200000000001</v>
      </c>
      <c r="R13" s="255">
        <f>SUM(N13:Q13)</f>
        <v>524.82400000000007</v>
      </c>
      <c r="S13" s="142">
        <f>S7+S10</f>
        <v>150.83200000000002</v>
      </c>
      <c r="T13" s="142">
        <f>T7+T10</f>
        <v>140.81700000000001</v>
      </c>
      <c r="U13" s="142">
        <f>U7+U10</f>
        <v>139.851</v>
      </c>
      <c r="V13" s="142">
        <f>V7+V10</f>
        <v>126.77436899999999</v>
      </c>
      <c r="W13" s="255">
        <f>SUM(S13:V13)</f>
        <v>558.27436899999998</v>
      </c>
      <c r="X13" s="142">
        <f>X7+X10</f>
        <v>154.93700000000001</v>
      </c>
      <c r="Y13" s="142">
        <f>Y7+Y10</f>
        <v>142.125</v>
      </c>
      <c r="Z13" s="142">
        <f>Z7+Z10</f>
        <v>140.91300000000001</v>
      </c>
      <c r="AA13" s="142">
        <f>AA7+AA10</f>
        <v>128.333</v>
      </c>
      <c r="AB13" s="255">
        <f>SUM(X13:AA13)</f>
        <v>566.30799999999999</v>
      </c>
      <c r="AC13" s="142">
        <f>AC7+AC10</f>
        <v>85.752999999999986</v>
      </c>
      <c r="AD13" s="376">
        <f>AD7+AD10</f>
        <v>-7.3019999999999996</v>
      </c>
      <c r="AE13" s="346"/>
    </row>
    <row r="14" spans="2:31">
      <c r="B14" s="143" t="s">
        <v>10</v>
      </c>
      <c r="C14" s="143"/>
      <c r="D14" s="136" t="s">
        <v>26</v>
      </c>
      <c r="E14" s="136" t="s">
        <v>26</v>
      </c>
      <c r="F14" s="136" t="s">
        <v>26</v>
      </c>
      <c r="G14" s="136" t="s">
        <v>26</v>
      </c>
      <c r="H14" s="257" t="s">
        <v>26</v>
      </c>
      <c r="I14" s="136">
        <f t="shared" ref="I14:O14" si="7">IFERROR((I13-D13)/ABS(D13),"n/a")</f>
        <v>0.2793501147637385</v>
      </c>
      <c r="J14" s="136">
        <f t="shared" si="7"/>
        <v>0.23916648081528968</v>
      </c>
      <c r="K14" s="136">
        <f t="shared" si="7"/>
        <v>2.3522708774214557E-2</v>
      </c>
      <c r="L14" s="136">
        <f t="shared" si="7"/>
        <v>5.1568733153638635E-2</v>
      </c>
      <c r="M14" s="257">
        <f t="shared" si="7"/>
        <v>0.14173105982747672</v>
      </c>
      <c r="N14" s="136">
        <f t="shared" si="7"/>
        <v>5.7937384625649603E-2</v>
      </c>
      <c r="O14" s="136">
        <f t="shared" si="7"/>
        <v>2.4390816470256853E-2</v>
      </c>
      <c r="P14" s="136">
        <f t="shared" ref="P14" si="8">IFERROR((P13-K13)/ABS(K13),"n/a")</f>
        <v>3.2198807157057703E-2</v>
      </c>
      <c r="Q14" s="136">
        <f t="shared" ref="Q14:AB14" si="9">IFERROR((Q13-L13)/ABS(L13),"n/a")</f>
        <v>3.7358295824661041E-2</v>
      </c>
      <c r="R14" s="257">
        <f t="shared" si="9"/>
        <v>3.8287884597046948E-2</v>
      </c>
      <c r="S14" s="136">
        <f t="shared" si="9"/>
        <v>5.6971871452397474E-2</v>
      </c>
      <c r="T14" s="136">
        <f t="shared" si="9"/>
        <v>7.5669729816440226E-2</v>
      </c>
      <c r="U14" s="136">
        <f t="shared" si="9"/>
        <v>7.7442815430010956E-2</v>
      </c>
      <c r="V14" s="136">
        <f t="shared" si="9"/>
        <v>4.4166713339702721E-2</v>
      </c>
      <c r="W14" s="257">
        <f t="shared" si="9"/>
        <v>6.3736355425818764E-2</v>
      </c>
      <c r="X14" s="136">
        <f t="shared" si="9"/>
        <v>2.721571019412319E-2</v>
      </c>
      <c r="Y14" s="136">
        <f t="shared" si="9"/>
        <v>9.288651228189726E-3</v>
      </c>
      <c r="Z14" s="136">
        <f t="shared" si="9"/>
        <v>7.5937962545853215E-3</v>
      </c>
      <c r="AA14" s="136">
        <f t="shared" si="9"/>
        <v>1.229452776846403E-2</v>
      </c>
      <c r="AB14" s="257">
        <f t="shared" si="9"/>
        <v>1.4390112543389958E-2</v>
      </c>
      <c r="AC14" s="136">
        <f>IFERROR((AC13-X13)/ABS(X13),"n/a")</f>
        <v>-0.44652987988666376</v>
      </c>
      <c r="AD14" s="136">
        <f>IFERROR((AD13-Y13)/ABS(Y13),"n/a")</f>
        <v>-1.0513773087071239</v>
      </c>
      <c r="AE14" s="346"/>
    </row>
    <row r="15" spans="2:31" ht="15" customHeight="1">
      <c r="B15" s="143"/>
      <c r="C15" s="143"/>
      <c r="D15" s="137"/>
      <c r="E15" s="137"/>
      <c r="F15" s="137"/>
      <c r="G15" s="137"/>
      <c r="H15" s="260"/>
      <c r="I15" s="137"/>
      <c r="J15" s="137"/>
      <c r="K15" s="137"/>
      <c r="L15" s="137"/>
      <c r="M15" s="260"/>
      <c r="N15" s="137"/>
      <c r="O15" s="137"/>
      <c r="P15" s="137"/>
      <c r="Q15" s="137"/>
      <c r="R15" s="260"/>
      <c r="S15" s="137"/>
      <c r="T15" s="137"/>
      <c r="U15" s="137"/>
      <c r="V15" s="137"/>
      <c r="W15" s="260"/>
      <c r="X15" s="137"/>
      <c r="Y15" s="137"/>
      <c r="Z15" s="137"/>
      <c r="AA15" s="137"/>
      <c r="AB15" s="260"/>
      <c r="AC15" s="137"/>
      <c r="AD15" s="137"/>
      <c r="AE15" s="346"/>
    </row>
    <row r="16" spans="2:31">
      <c r="B16" s="68" t="s">
        <v>22</v>
      </c>
      <c r="C16" s="94"/>
      <c r="D16" s="181">
        <v>447.29500000000002</v>
      </c>
      <c r="E16" s="181">
        <v>427.78100000000001</v>
      </c>
      <c r="F16" s="181">
        <v>524.42399999999998</v>
      </c>
      <c r="G16" s="181">
        <v>487.56799999999998</v>
      </c>
      <c r="H16" s="50">
        <f>SUM(D16:G16)</f>
        <v>1887.068</v>
      </c>
      <c r="I16" s="181">
        <v>581.68200000000002</v>
      </c>
      <c r="J16" s="181">
        <v>552.101</v>
      </c>
      <c r="K16" s="181">
        <v>540.44709999999998</v>
      </c>
      <c r="L16" s="181">
        <v>524.98900000000003</v>
      </c>
      <c r="M16" s="50">
        <f>SUM(I16:L16)</f>
        <v>2199.2190999999998</v>
      </c>
      <c r="N16" s="181">
        <v>619.58299999999997</v>
      </c>
      <c r="O16" s="181">
        <v>591.21100000000001</v>
      </c>
      <c r="P16" s="181">
        <v>588.99099999999999</v>
      </c>
      <c r="Q16" s="181">
        <v>577.03099999999995</v>
      </c>
      <c r="R16" s="50">
        <f>SUM(N16:Q16)</f>
        <v>2376.8159999999998</v>
      </c>
      <c r="S16" s="181">
        <v>677.36199999999997</v>
      </c>
      <c r="T16" s="181">
        <v>679.3</v>
      </c>
      <c r="U16" s="181">
        <v>655.35400000000004</v>
      </c>
      <c r="V16" s="181">
        <v>622.55520536000029</v>
      </c>
      <c r="W16" s="50">
        <f>SUM(S16:V16)</f>
        <v>2634.57120536</v>
      </c>
      <c r="X16" s="181">
        <v>730.76499999999999</v>
      </c>
      <c r="Y16" s="181">
        <v>681.39400000000001</v>
      </c>
      <c r="Z16" s="181">
        <v>667.71</v>
      </c>
      <c r="AA16" s="181">
        <v>629.38599999999997</v>
      </c>
      <c r="AB16" s="50">
        <f>SUM(X16:AA16)</f>
        <v>2709.2550000000001</v>
      </c>
      <c r="AC16" s="181">
        <v>387.74700000000001</v>
      </c>
      <c r="AD16" s="181">
        <v>-59.651000000000003</v>
      </c>
      <c r="AE16" s="346"/>
    </row>
    <row r="17" spans="2:31">
      <c r="B17" s="144" t="s">
        <v>10</v>
      </c>
      <c r="C17" s="144"/>
      <c r="D17" s="145" t="s">
        <v>26</v>
      </c>
      <c r="E17" s="145" t="s">
        <v>26</v>
      </c>
      <c r="F17" s="145" t="s">
        <v>26</v>
      </c>
      <c r="G17" s="145" t="s">
        <v>26</v>
      </c>
      <c r="H17" s="261" t="s">
        <v>26</v>
      </c>
      <c r="I17" s="145">
        <f t="shared" ref="I17:O17" si="10">IFERROR((I16-D16)/ABS(D16),"n/a")</f>
        <v>0.30044377871427136</v>
      </c>
      <c r="J17" s="145">
        <f t="shared" si="10"/>
        <v>0.29061599276265188</v>
      </c>
      <c r="K17" s="145">
        <f t="shared" si="10"/>
        <v>3.0553712263359418E-2</v>
      </c>
      <c r="L17" s="145">
        <f>IFERROR((L16-G16)/ABS(G16),"n/a")</f>
        <v>7.6750319955370433E-2</v>
      </c>
      <c r="M17" s="261">
        <f t="shared" si="10"/>
        <v>0.16541592565821678</v>
      </c>
      <c r="N17" s="145">
        <f t="shared" si="10"/>
        <v>6.5157594699509269E-2</v>
      </c>
      <c r="O17" s="145">
        <f t="shared" si="10"/>
        <v>7.0838487885368825E-2</v>
      </c>
      <c r="P17" s="145">
        <f t="shared" ref="P17" si="11">IFERROR((P16-K16)/ABS(K16),"n/a")</f>
        <v>8.9821742035436969E-2</v>
      </c>
      <c r="Q17" s="145">
        <f t="shared" ref="Q17:AC17" si="12">IFERROR((Q16-L16)/ABS(L16),"n/a")</f>
        <v>9.9129696050774235E-2</v>
      </c>
      <c r="R17" s="261">
        <f t="shared" si="12"/>
        <v>8.0754527823080485E-2</v>
      </c>
      <c r="S17" s="145">
        <f t="shared" si="12"/>
        <v>9.3254656761079621E-2</v>
      </c>
      <c r="T17" s="145">
        <f t="shared" si="12"/>
        <v>0.14899756601281089</v>
      </c>
      <c r="U17" s="145">
        <f t="shared" si="12"/>
        <v>0.11267234983217071</v>
      </c>
      <c r="V17" s="145">
        <f t="shared" si="12"/>
        <v>7.8893864211802042E-2</v>
      </c>
      <c r="W17" s="261">
        <f t="shared" si="12"/>
        <v>0.10844558659988836</v>
      </c>
      <c r="X17" s="145">
        <f t="shared" si="12"/>
        <v>7.8839675092491193E-2</v>
      </c>
      <c r="Y17" s="145">
        <f t="shared" si="12"/>
        <v>3.0825850139850597E-3</v>
      </c>
      <c r="Z17" s="145">
        <f t="shared" si="12"/>
        <v>1.8853932378531287E-2</v>
      </c>
      <c r="AA17" s="145">
        <f t="shared" si="12"/>
        <v>1.0972191030110637E-2</v>
      </c>
      <c r="AB17" s="261">
        <f t="shared" si="12"/>
        <v>2.8347609086464203E-2</v>
      </c>
      <c r="AC17" s="145">
        <f t="shared" si="12"/>
        <v>-0.4693957701860379</v>
      </c>
      <c r="AD17" s="145">
        <f>IFERROR((AD16-Y16)/ABS(Y16),"n/a")</f>
        <v>-1.0875425965007028</v>
      </c>
      <c r="AE17" s="346"/>
    </row>
    <row r="18" spans="2:31" ht="9" customHeight="1">
      <c r="B18" s="41"/>
      <c r="C18" s="41"/>
      <c r="D18" s="146"/>
      <c r="E18" s="147"/>
      <c r="F18" s="147"/>
      <c r="G18" s="147"/>
      <c r="H18" s="262"/>
      <c r="I18" s="146"/>
      <c r="J18" s="147"/>
      <c r="K18" s="147"/>
      <c r="L18" s="147"/>
      <c r="M18" s="262"/>
      <c r="N18" s="146"/>
      <c r="O18" s="146"/>
      <c r="P18" s="147"/>
      <c r="Q18" s="147"/>
      <c r="R18" s="262"/>
      <c r="S18" s="146"/>
      <c r="T18" s="146"/>
      <c r="U18" s="146"/>
      <c r="V18" s="146"/>
      <c r="W18" s="262"/>
      <c r="X18" s="146"/>
      <c r="Y18" s="146"/>
      <c r="Z18" s="146"/>
      <c r="AA18" s="146"/>
      <c r="AB18" s="262"/>
      <c r="AC18" s="146"/>
      <c r="AD18" s="146"/>
      <c r="AE18" s="346"/>
    </row>
    <row r="19" spans="2:31">
      <c r="B19" s="101" t="s">
        <v>14</v>
      </c>
      <c r="C19" s="101"/>
      <c r="D19" s="39">
        <v>60.634999999999998</v>
      </c>
      <c r="E19" s="39">
        <v>66.733999999999995</v>
      </c>
      <c r="F19" s="39">
        <v>44.765999999999998</v>
      </c>
      <c r="G19" s="39">
        <v>43.588999999999999</v>
      </c>
      <c r="H19" s="40">
        <f>SUM(D19:G19)</f>
        <v>215.72399999999999</v>
      </c>
      <c r="I19" s="39">
        <v>43.793999999999997</v>
      </c>
      <c r="J19" s="39">
        <v>45.808999999999997</v>
      </c>
      <c r="K19" s="39">
        <v>41.917000000000002</v>
      </c>
      <c r="L19" s="39">
        <v>44.11</v>
      </c>
      <c r="M19" s="40">
        <f>SUM(I19:L19)</f>
        <v>175.63</v>
      </c>
      <c r="N19" s="39">
        <v>43.893999999999998</v>
      </c>
      <c r="O19" s="39">
        <v>44.404000000000003</v>
      </c>
      <c r="P19" s="39">
        <v>43.357999999999997</v>
      </c>
      <c r="Q19" s="39">
        <v>41.997999999999998</v>
      </c>
      <c r="R19" s="40">
        <f>SUM(N19:Q19)</f>
        <v>173.654</v>
      </c>
      <c r="S19" s="39">
        <v>43.774000000000001</v>
      </c>
      <c r="T19" s="39">
        <v>40.384999999999998</v>
      </c>
      <c r="U19" s="39">
        <v>44.841999999999999</v>
      </c>
      <c r="V19" s="39">
        <v>42.621029250000021</v>
      </c>
      <c r="W19" s="40">
        <f>SUM(S19:V19)</f>
        <v>171.62202925</v>
      </c>
      <c r="X19" s="39">
        <v>43.203000000000003</v>
      </c>
      <c r="Y19" s="39">
        <v>43.238</v>
      </c>
      <c r="Z19" s="39">
        <v>43.292999999999999</v>
      </c>
      <c r="AA19" s="39">
        <v>43.673000000000002</v>
      </c>
      <c r="AB19" s="40">
        <f>SUM(X19:AA19)</f>
        <v>173.40700000000001</v>
      </c>
      <c r="AC19" s="39">
        <v>39.956000000000003</v>
      </c>
      <c r="AD19" s="39">
        <v>26.388999999999999</v>
      </c>
      <c r="AE19" s="346"/>
    </row>
    <row r="20" spans="2:31">
      <c r="B20" s="144" t="s">
        <v>10</v>
      </c>
      <c r="C20" s="144"/>
      <c r="D20" s="145" t="s">
        <v>26</v>
      </c>
      <c r="E20" s="145" t="s">
        <v>26</v>
      </c>
      <c r="F20" s="145" t="s">
        <v>26</v>
      </c>
      <c r="G20" s="145" t="s">
        <v>26</v>
      </c>
      <c r="H20" s="261" t="s">
        <v>26</v>
      </c>
      <c r="I20" s="145">
        <f t="shared" ref="I20:O20" si="13">IFERROR((I19-D19)/ABS(D19),"n/a")</f>
        <v>-0.27774387729858996</v>
      </c>
      <c r="J20" s="145">
        <f t="shared" si="13"/>
        <v>-0.31355830611082802</v>
      </c>
      <c r="K20" s="145">
        <f t="shared" si="13"/>
        <v>-6.3642049769914597E-2</v>
      </c>
      <c r="L20" s="145">
        <f>IFERROR((L19-G19)/ABS(G19),"n/a")</f>
        <v>1.1952556837734309E-2</v>
      </c>
      <c r="M20" s="261">
        <f t="shared" si="13"/>
        <v>-0.18585785540783592</v>
      </c>
      <c r="N20" s="145">
        <f t="shared" si="13"/>
        <v>2.2834178197926984E-3</v>
      </c>
      <c r="O20" s="145">
        <f t="shared" si="13"/>
        <v>-3.0670828876421537E-2</v>
      </c>
      <c r="P20" s="145">
        <f t="shared" ref="P20" si="14">IFERROR((P19-K19)/ABS(K19),"n/a")</f>
        <v>3.4377460219004112E-2</v>
      </c>
      <c r="Q20" s="145">
        <f t="shared" ref="Q20:AB20" si="15">IFERROR((Q19-L19)/ABS(L19),"n/a")</f>
        <v>-4.7880299251870366E-2</v>
      </c>
      <c r="R20" s="261">
        <f t="shared" si="15"/>
        <v>-1.1250925240562541E-2</v>
      </c>
      <c r="S20" s="145">
        <f t="shared" si="15"/>
        <v>-2.7338588417550793E-3</v>
      </c>
      <c r="T20" s="145">
        <f t="shared" si="15"/>
        <v>-9.0509863976218477E-2</v>
      </c>
      <c r="U20" s="145">
        <f t="shared" si="15"/>
        <v>3.4226670971908339E-2</v>
      </c>
      <c r="V20" s="145">
        <f t="shared" si="15"/>
        <v>1.4834736177913787E-2</v>
      </c>
      <c r="W20" s="261">
        <f t="shared" si="15"/>
        <v>-1.1701260840521954E-2</v>
      </c>
      <c r="X20" s="145">
        <f t="shared" si="15"/>
        <v>-1.3044272856033214E-2</v>
      </c>
      <c r="Y20" s="145">
        <f t="shared" si="15"/>
        <v>7.0645041475795506E-2</v>
      </c>
      <c r="Z20" s="145">
        <f t="shared" si="15"/>
        <v>-3.4543508318094635E-2</v>
      </c>
      <c r="AA20" s="145">
        <f t="shared" si="15"/>
        <v>2.4681964948089108E-2</v>
      </c>
      <c r="AB20" s="261">
        <f t="shared" si="15"/>
        <v>1.0400592265459497E-2</v>
      </c>
      <c r="AC20" s="145">
        <f>IFERROR((AC19-X19)/ABS(X19),"n/a")</f>
        <v>-7.5156817813577748E-2</v>
      </c>
      <c r="AD20" s="145">
        <f>IFERROR((AD19-Y19)/ABS(Y19),"n/a")</f>
        <v>-0.38968037374531661</v>
      </c>
      <c r="AE20" s="346"/>
    </row>
    <row r="21" spans="2:31">
      <c r="B21" s="149"/>
      <c r="C21" s="149"/>
      <c r="D21" s="150"/>
      <c r="E21" s="150"/>
      <c r="F21" s="150"/>
      <c r="G21" s="150"/>
      <c r="H21" s="263"/>
      <c r="I21" s="150"/>
      <c r="J21" s="150"/>
      <c r="K21" s="150"/>
      <c r="L21" s="150"/>
      <c r="M21" s="263"/>
      <c r="N21" s="150"/>
      <c r="O21" s="150"/>
      <c r="P21" s="150"/>
      <c r="Q21" s="150"/>
      <c r="R21" s="263"/>
      <c r="S21" s="150"/>
      <c r="T21" s="150"/>
      <c r="U21" s="150"/>
      <c r="V21" s="150"/>
      <c r="W21" s="263"/>
      <c r="X21" s="150"/>
      <c r="Y21" s="150"/>
      <c r="Z21" s="150"/>
      <c r="AA21" s="150"/>
      <c r="AB21" s="263"/>
      <c r="AC21" s="150"/>
      <c r="AD21" s="150"/>
      <c r="AE21" s="346"/>
    </row>
    <row r="22" spans="2:31">
      <c r="B22" s="151" t="s">
        <v>23</v>
      </c>
      <c r="C22" s="94"/>
      <c r="D22" s="180">
        <f>D16+D19</f>
        <v>507.93</v>
      </c>
      <c r="E22" s="180">
        <f>E16+E19</f>
        <v>494.51499999999999</v>
      </c>
      <c r="F22" s="180">
        <f>F16+F19</f>
        <v>569.18999999999994</v>
      </c>
      <c r="G22" s="180">
        <f>G16+G19</f>
        <v>531.15699999999993</v>
      </c>
      <c r="H22" s="264">
        <f>SUM(D22:G22)</f>
        <v>2102.7919999999995</v>
      </c>
      <c r="I22" s="180">
        <f>I16+I19</f>
        <v>625.476</v>
      </c>
      <c r="J22" s="180">
        <f>J16+J19</f>
        <v>597.91</v>
      </c>
      <c r="K22" s="180">
        <f>K16+K19</f>
        <v>582.36410000000001</v>
      </c>
      <c r="L22" s="180">
        <f>L16+L19</f>
        <v>569.09900000000005</v>
      </c>
      <c r="M22" s="264">
        <f>SUM(I22:L22)</f>
        <v>2374.8490999999999</v>
      </c>
      <c r="N22" s="180">
        <f>N16+N19</f>
        <v>663.47699999999998</v>
      </c>
      <c r="O22" s="180">
        <f>O16+O19</f>
        <v>635.61500000000001</v>
      </c>
      <c r="P22" s="180">
        <f t="shared" ref="P22:Q22" si="16">P16+P19</f>
        <v>632.34899999999993</v>
      </c>
      <c r="Q22" s="180">
        <f t="shared" si="16"/>
        <v>619.029</v>
      </c>
      <c r="R22" s="264">
        <f>SUM(N22:Q22)</f>
        <v>2550.4700000000003</v>
      </c>
      <c r="S22" s="180">
        <f>S16+S19</f>
        <v>721.13599999999997</v>
      </c>
      <c r="T22" s="180">
        <f>T16+T19</f>
        <v>719.68499999999995</v>
      </c>
      <c r="U22" s="180">
        <f>U16+U19</f>
        <v>700.19600000000003</v>
      </c>
      <c r="V22" s="180">
        <f>V16+V19</f>
        <v>665.17623461000028</v>
      </c>
      <c r="W22" s="264">
        <f>SUM(S22:V22)</f>
        <v>2806.1932346100002</v>
      </c>
      <c r="X22" s="180">
        <f>X16+X19</f>
        <v>773.96799999999996</v>
      </c>
      <c r="Y22" s="180">
        <f>Y16+Y19</f>
        <v>724.63200000000006</v>
      </c>
      <c r="Z22" s="180">
        <f>Z16+Z19</f>
        <v>711.00300000000004</v>
      </c>
      <c r="AA22" s="180">
        <f>AA16+AA19</f>
        <v>673.05899999999997</v>
      </c>
      <c r="AB22" s="264">
        <f>SUM(X22:AA22)</f>
        <v>2882.6620000000003</v>
      </c>
      <c r="AC22" s="180">
        <f>AC16+AC19</f>
        <v>427.70300000000003</v>
      </c>
      <c r="AD22" s="180">
        <f>AD16+AD19</f>
        <v>-33.262</v>
      </c>
      <c r="AE22" s="346"/>
    </row>
    <row r="23" spans="2:31">
      <c r="B23" s="156" t="s">
        <v>10</v>
      </c>
      <c r="C23" s="353"/>
      <c r="D23" s="248" t="s">
        <v>26</v>
      </c>
      <c r="E23" s="248" t="s">
        <v>26</v>
      </c>
      <c r="F23" s="248" t="s">
        <v>26</v>
      </c>
      <c r="G23" s="248" t="s">
        <v>26</v>
      </c>
      <c r="H23" s="265" t="s">
        <v>26</v>
      </c>
      <c r="I23" s="248">
        <f t="shared" ref="I23:O23" si="17">IFERROR((I22-D22)/ABS(D22),"n/a")</f>
        <v>0.23142165258992378</v>
      </c>
      <c r="J23" s="248">
        <f t="shared" si="17"/>
        <v>0.20908364761432915</v>
      </c>
      <c r="K23" s="248">
        <f t="shared" si="17"/>
        <v>2.314534689646703E-2</v>
      </c>
      <c r="L23" s="248">
        <f t="shared" si="17"/>
        <v>7.1432740225583255E-2</v>
      </c>
      <c r="M23" s="265">
        <f t="shared" si="17"/>
        <v>0.12937898755559299</v>
      </c>
      <c r="N23" s="248">
        <f t="shared" si="17"/>
        <v>6.0755328741630338E-2</v>
      </c>
      <c r="O23" s="248">
        <f t="shared" si="17"/>
        <v>6.3061330300546975E-2</v>
      </c>
      <c r="P23" s="248">
        <f t="shared" ref="P23" si="18">IFERROR((P22-K22)/ABS(K22),"n/a")</f>
        <v>8.583101190475155E-2</v>
      </c>
      <c r="Q23" s="248">
        <f t="shared" ref="Q23:AB23" si="19">IFERROR((Q22-L22)/ABS(L22),"n/a")</f>
        <v>8.7735174372121458E-2</v>
      </c>
      <c r="R23" s="265">
        <f t="shared" si="19"/>
        <v>7.3950340676382495E-2</v>
      </c>
      <c r="S23" s="248">
        <f t="shared" si="19"/>
        <v>8.6904293592694234E-2</v>
      </c>
      <c r="T23" s="248">
        <f t="shared" si="19"/>
        <v>0.13226560103207119</v>
      </c>
      <c r="U23" s="248">
        <f t="shared" si="19"/>
        <v>0.10729359894615173</v>
      </c>
      <c r="V23" s="248">
        <f t="shared" si="19"/>
        <v>7.4547774999233124E-2</v>
      </c>
      <c r="W23" s="265">
        <f t="shared" si="19"/>
        <v>0.10026514117397968</v>
      </c>
      <c r="X23" s="248">
        <f t="shared" si="19"/>
        <v>7.3262186328237666E-2</v>
      </c>
      <c r="Y23" s="248">
        <f t="shared" si="19"/>
        <v>6.8738406386128882E-3</v>
      </c>
      <c r="Z23" s="248">
        <f t="shared" si="19"/>
        <v>1.5434249838616639E-2</v>
      </c>
      <c r="AA23" s="248">
        <f t="shared" si="19"/>
        <v>1.1850641949981026E-2</v>
      </c>
      <c r="AB23" s="265">
        <f t="shared" si="19"/>
        <v>2.7249999909798633E-2</v>
      </c>
      <c r="AC23" s="248">
        <f>IFERROR((AC22-X22)/ABS(X22),"n/a")</f>
        <v>-0.44738929774874409</v>
      </c>
      <c r="AD23" s="248">
        <f>IFERROR((AD22-Y22)/ABS(Y22),"n/a")</f>
        <v>-1.0459019198710517</v>
      </c>
      <c r="AE23" s="346"/>
    </row>
    <row r="24" spans="2:31">
      <c r="B24" s="10"/>
      <c r="C24" s="10"/>
      <c r="D24" s="28"/>
      <c r="E24" s="28"/>
      <c r="F24" s="28"/>
      <c r="G24" s="28"/>
      <c r="H24" s="266"/>
      <c r="I24" s="28"/>
      <c r="J24" s="28"/>
      <c r="K24" s="28"/>
      <c r="L24" s="28"/>
      <c r="M24" s="266"/>
      <c r="N24" s="28"/>
      <c r="O24" s="28"/>
      <c r="P24" s="28"/>
      <c r="Q24" s="28"/>
      <c r="R24" s="266"/>
      <c r="S24" s="28"/>
      <c r="T24" s="28"/>
      <c r="U24" s="28"/>
      <c r="V24" s="28"/>
      <c r="W24" s="266"/>
      <c r="X24" s="28"/>
      <c r="Y24" s="28"/>
      <c r="Z24" s="28"/>
      <c r="AA24" s="29"/>
      <c r="AB24" s="42"/>
      <c r="AC24" s="29"/>
      <c r="AD24" s="29"/>
      <c r="AE24" s="346"/>
    </row>
    <row r="25" spans="2:31">
      <c r="B25" s="151" t="s">
        <v>222</v>
      </c>
      <c r="C25" s="94"/>
      <c r="D25" s="153">
        <f>'Adjusted EBITDA by Segment'!$D$20</f>
        <v>236.803</v>
      </c>
      <c r="E25" s="153">
        <f>'Adjusted EBITDA by Segment'!$D$52</f>
        <v>221.20099999999996</v>
      </c>
      <c r="F25" s="153">
        <f>'Adjusted EBITDA by Segment'!$D$84</f>
        <v>257.005</v>
      </c>
      <c r="G25" s="153">
        <f>'Adjusted EBITDA by Segment'!$D$116</f>
        <v>235.33499999999998</v>
      </c>
      <c r="H25" s="152">
        <f>SUM(D25:G25)</f>
        <v>950.34400000000005</v>
      </c>
      <c r="I25" s="153">
        <f>'Adjusted EBITDA by Segment'!$D$180</f>
        <v>291.59800000000001</v>
      </c>
      <c r="J25" s="153">
        <f>'Adjusted EBITDA by Segment'!$D$212</f>
        <v>266.976</v>
      </c>
      <c r="K25" s="153">
        <f>'Adjusted EBITDA by Segment'!$D$244</f>
        <v>241.434</v>
      </c>
      <c r="L25" s="153">
        <f>'Adjusted EBITDA by Segment'!$D$276</f>
        <v>239.55300000000003</v>
      </c>
      <c r="M25" s="152">
        <f>SUM(I25:L25)</f>
        <v>1039.5610000000001</v>
      </c>
      <c r="N25" s="153">
        <f>'Adjusted EBITDA by Segment'!$D$340</f>
        <v>307.06700000000001</v>
      </c>
      <c r="O25" s="153">
        <f>'Adjusted EBITDA by Segment'!$D$372</f>
        <v>260.392</v>
      </c>
      <c r="P25" s="153">
        <f>'Adjusted EBITDA by Segment'!$D$404</f>
        <v>255.42900000000003</v>
      </c>
      <c r="Q25" s="153">
        <f>'Adjusted EBITDA by Segment'!$D$437</f>
        <v>248.36</v>
      </c>
      <c r="R25" s="152">
        <f>SUM(N25:Q25)</f>
        <v>1071.248</v>
      </c>
      <c r="S25" s="153">
        <f>'Adjusted EBITDA by Segment'!D501</f>
        <v>298.017</v>
      </c>
      <c r="T25" s="153">
        <f>'Adjusted EBITDA by Segment'!D533</f>
        <v>275.74</v>
      </c>
      <c r="U25" s="153">
        <f>'Adjusted EBITDA by Segment'!D565</f>
        <v>268.60200000000003</v>
      </c>
      <c r="V25" s="153">
        <f>'Adjusted EBITDA by Segment'!D599</f>
        <v>255.69300000000001</v>
      </c>
      <c r="W25" s="152">
        <f>SUM(S25:V25)</f>
        <v>1098.0520000000001</v>
      </c>
      <c r="X25" s="153">
        <f>'Adjusted EBITDA by Segment'!D669</f>
        <v>282.68</v>
      </c>
      <c r="Y25" s="153">
        <f>'Adjusted EBITDA by Segment'!D703</f>
        <v>252.29299999999998</v>
      </c>
      <c r="Z25" s="153">
        <f>'Adjusted EBITDA by Segment'!D736</f>
        <v>248.999</v>
      </c>
      <c r="AA25" s="153">
        <f>'Adjusted EBITDA by Segment'!D768</f>
        <v>232.72300000000001</v>
      </c>
      <c r="AB25" s="152">
        <f>SUM(X25:AA25)</f>
        <v>1016.6949999999999</v>
      </c>
      <c r="AC25" s="153">
        <f>'Adjusted EBITDA by Segment'!D835</f>
        <v>112.16900000000001</v>
      </c>
      <c r="AD25" s="153">
        <f>'Adjusted EBITDA by Segment'!D868</f>
        <v>-110.874</v>
      </c>
      <c r="AE25" s="346"/>
    </row>
    <row r="26" spans="2:31">
      <c r="B26" s="157" t="s">
        <v>10</v>
      </c>
      <c r="C26" s="237"/>
      <c r="D26" s="145" t="s">
        <v>26</v>
      </c>
      <c r="E26" s="145" t="s">
        <v>26</v>
      </c>
      <c r="F26" s="145" t="s">
        <v>26</v>
      </c>
      <c r="G26" s="145" t="s">
        <v>26</v>
      </c>
      <c r="H26" s="261" t="s">
        <v>26</v>
      </c>
      <c r="I26" s="145">
        <f t="shared" ref="I26" si="20">IFERROR((I25-D25)/ABS(D25),"n/a")</f>
        <v>0.23139487253117577</v>
      </c>
      <c r="J26" s="145">
        <f t="shared" ref="J26" si="21">IFERROR((J25-E25)/ABS(E25),"n/a")</f>
        <v>0.20693848581154714</v>
      </c>
      <c r="K26" s="145">
        <f t="shared" ref="K26" si="22">IFERROR((K25-F25)/ABS(F25),"n/a")</f>
        <v>-6.0586369914982195E-2</v>
      </c>
      <c r="L26" s="145">
        <f t="shared" ref="L26" si="23">IFERROR((L25-G25)/ABS(G25),"n/a")</f>
        <v>1.7923385811715414E-2</v>
      </c>
      <c r="M26" s="261">
        <f t="shared" ref="M26" si="24">IFERROR((M25-H25)/ABS(H25),"n/a")</f>
        <v>9.3878637630163492E-2</v>
      </c>
      <c r="N26" s="145">
        <f t="shared" ref="N26" si="25">IFERROR((N25-I25)/ABS(I25),"n/a")</f>
        <v>5.3049060693146022E-2</v>
      </c>
      <c r="O26" s="145">
        <f t="shared" ref="O26" si="26">IFERROR((O25-J25)/ABS(J25),"n/a")</f>
        <v>-2.4661392784370142E-2</v>
      </c>
      <c r="P26" s="145">
        <f t="shared" ref="P26" si="27">IFERROR((P25-K25)/ABS(K25),"n/a")</f>
        <v>5.7966152240363965E-2</v>
      </c>
      <c r="Q26" s="145">
        <f t="shared" ref="Q26" si="28">IFERROR((Q25-L25)/ABS(L25),"n/a")</f>
        <v>3.6764306854850437E-2</v>
      </c>
      <c r="R26" s="261">
        <f t="shared" ref="R26:AB26" si="29">IFERROR((R25-M25)/ABS(M25),"n/a")</f>
        <v>3.0481135787125423E-2</v>
      </c>
      <c r="S26" s="145">
        <f t="shared" si="29"/>
        <v>-2.9472395275298262E-2</v>
      </c>
      <c r="T26" s="145">
        <f t="shared" si="29"/>
        <v>5.8941902977050036E-2</v>
      </c>
      <c r="U26" s="145">
        <f t="shared" si="29"/>
        <v>5.1572061120702818E-2</v>
      </c>
      <c r="V26" s="145">
        <f t="shared" si="29"/>
        <v>2.9525688516669344E-2</v>
      </c>
      <c r="W26" s="261">
        <f t="shared" si="29"/>
        <v>2.5021283586993941E-2</v>
      </c>
      <c r="X26" s="145">
        <f t="shared" si="29"/>
        <v>-5.1463507115365868E-2</v>
      </c>
      <c r="Y26" s="145">
        <f t="shared" si="29"/>
        <v>-8.5033002103430871E-2</v>
      </c>
      <c r="Z26" s="145">
        <f t="shared" si="29"/>
        <v>-7.2981586138599244E-2</v>
      </c>
      <c r="AA26" s="145">
        <f t="shared" si="29"/>
        <v>-8.9834293469121168E-2</v>
      </c>
      <c r="AB26" s="261">
        <f t="shared" si="29"/>
        <v>-7.4092119498894576E-2</v>
      </c>
      <c r="AC26" s="145">
        <f>IFERROR((AC25-X25)/ABS(X25),"n/a")</f>
        <v>-0.60319442479128338</v>
      </c>
      <c r="AD26" s="145">
        <f>IFERROR((AD25-Y25)/ABS(Y25),"n/a")</f>
        <v>-1.4394652249566973</v>
      </c>
      <c r="AE26" s="346"/>
    </row>
    <row r="27" spans="2:31">
      <c r="B27" s="156" t="s">
        <v>25</v>
      </c>
      <c r="C27" s="353"/>
      <c r="D27" s="158">
        <f t="shared" ref="D27:R27" si="30">D25/D$22</f>
        <v>0.46621187958970722</v>
      </c>
      <c r="E27" s="158">
        <f t="shared" si="30"/>
        <v>0.44730897950517168</v>
      </c>
      <c r="F27" s="158">
        <f t="shared" si="30"/>
        <v>0.4515276094098632</v>
      </c>
      <c r="G27" s="158">
        <f t="shared" si="30"/>
        <v>0.44306109116513576</v>
      </c>
      <c r="H27" s="267">
        <f t="shared" si="30"/>
        <v>0.45194389174012473</v>
      </c>
      <c r="I27" s="158">
        <f t="shared" si="30"/>
        <v>0.46620174075424159</v>
      </c>
      <c r="J27" s="158">
        <f t="shared" si="30"/>
        <v>0.44651536184375579</v>
      </c>
      <c r="K27" s="158">
        <f t="shared" si="30"/>
        <v>0.41457569242334819</v>
      </c>
      <c r="L27" s="158">
        <f t="shared" si="30"/>
        <v>0.42093379183586688</v>
      </c>
      <c r="M27" s="267">
        <f t="shared" si="30"/>
        <v>0.43773770720842858</v>
      </c>
      <c r="N27" s="158">
        <f t="shared" si="30"/>
        <v>0.46281483759045156</v>
      </c>
      <c r="O27" s="158">
        <f t="shared" si="30"/>
        <v>0.40966937532940539</v>
      </c>
      <c r="P27" s="158">
        <f t="shared" si="30"/>
        <v>0.40393675011741942</v>
      </c>
      <c r="Q27" s="158">
        <f t="shared" si="30"/>
        <v>0.40120899020885936</v>
      </c>
      <c r="R27" s="267">
        <f t="shared" si="30"/>
        <v>0.42001983948056631</v>
      </c>
      <c r="S27" s="158">
        <f t="shared" ref="S27:T27" si="31">S25/S$22</f>
        <v>0.4132604668190189</v>
      </c>
      <c r="T27" s="158">
        <f t="shared" si="31"/>
        <v>0.3831398459048056</v>
      </c>
      <c r="U27" s="158">
        <f t="shared" ref="U27:W27" si="32">U25/U$22</f>
        <v>0.38360973213214589</v>
      </c>
      <c r="V27" s="158">
        <f t="shared" si="32"/>
        <v>0.38439888062133709</v>
      </c>
      <c r="W27" s="267">
        <f t="shared" si="32"/>
        <v>0.39129593303028737</v>
      </c>
      <c r="X27" s="158">
        <f t="shared" ref="X27:Y27" si="33">X25/X$22</f>
        <v>0.36523473838711679</v>
      </c>
      <c r="Y27" s="158">
        <f t="shared" si="33"/>
        <v>0.34816706962982585</v>
      </c>
      <c r="Z27" s="158">
        <f t="shared" ref="Z27:AB27" si="34">Z25/Z$22</f>
        <v>0.35020808632312378</v>
      </c>
      <c r="AA27" s="158">
        <f t="shared" si="34"/>
        <v>0.34576909305127784</v>
      </c>
      <c r="AB27" s="267">
        <f t="shared" si="34"/>
        <v>0.35269310102953444</v>
      </c>
      <c r="AC27" s="158">
        <f>AC25/AC$22</f>
        <v>0.26225909100473926</v>
      </c>
      <c r="AD27" s="158">
        <f>AD25/AD$22</f>
        <v>3.3333533762251215</v>
      </c>
      <c r="AE27" s="346"/>
    </row>
    <row r="28" spans="2:31">
      <c r="B28" s="10"/>
      <c r="C28" s="10"/>
      <c r="D28" s="28"/>
      <c r="E28" s="28"/>
      <c r="F28" s="28"/>
      <c r="G28" s="28"/>
      <c r="H28" s="266"/>
      <c r="I28" s="28"/>
      <c r="J28" s="28"/>
      <c r="K28" s="28"/>
      <c r="L28" s="28"/>
      <c r="M28" s="266"/>
      <c r="N28" s="28"/>
      <c r="O28" s="28"/>
      <c r="P28" s="28"/>
      <c r="Q28" s="28"/>
      <c r="R28" s="266"/>
      <c r="S28" s="28"/>
      <c r="T28" s="28"/>
      <c r="U28" s="28"/>
      <c r="V28" s="28"/>
      <c r="W28" s="266"/>
      <c r="X28" s="28"/>
      <c r="Y28" s="28"/>
      <c r="Z28" s="28"/>
      <c r="AA28" s="28"/>
      <c r="AB28" s="266"/>
      <c r="AC28" s="28"/>
      <c r="AD28" s="28"/>
      <c r="AE28" s="346"/>
    </row>
    <row r="29" spans="2:31">
      <c r="B29" s="151" t="s">
        <v>13</v>
      </c>
      <c r="C29" s="94"/>
      <c r="D29" s="153">
        <f>'Adjusted EBITDA by Segment'!$D$30</f>
        <v>216.08699999999999</v>
      </c>
      <c r="E29" s="153">
        <f>'Adjusted EBITDA by Segment'!$D$62</f>
        <v>192.50499999999991</v>
      </c>
      <c r="F29" s="153">
        <f>'Adjusted EBITDA by Segment'!$D$94</f>
        <v>216.78400000000002</v>
      </c>
      <c r="G29" s="153">
        <f>'Adjusted EBITDA by Segment'!$D$126</f>
        <v>193.53699999999998</v>
      </c>
      <c r="H29" s="152">
        <f>SUM(D29:G29)</f>
        <v>818.91299999999978</v>
      </c>
      <c r="I29" s="153">
        <f>'Adjusted EBITDA by Segment'!$D$190</f>
        <v>253.31600000000003</v>
      </c>
      <c r="J29" s="153">
        <f>'Adjusted EBITDA by Segment'!$D$222</f>
        <v>229.79400000000001</v>
      </c>
      <c r="K29" s="153">
        <f>'Adjusted EBITDA by Segment'!$D$254</f>
        <v>198.40499999999997</v>
      </c>
      <c r="L29" s="153">
        <f>'Adjusted EBITDA by Segment'!$D$286</f>
        <v>205.11500000000001</v>
      </c>
      <c r="M29" s="152">
        <f>SUM(I29:L29)</f>
        <v>886.63</v>
      </c>
      <c r="N29" s="153">
        <f>'Adjusted EBITDA by Segment'!$D$350</f>
        <v>271.51400000000007</v>
      </c>
      <c r="O29" s="153">
        <f>'Adjusted EBITDA by Segment'!$D$382</f>
        <v>225.976</v>
      </c>
      <c r="P29" s="153">
        <f>'Adjusted EBITDA by Segment'!$D$414</f>
        <v>216.48700000000002</v>
      </c>
      <c r="Q29" s="153">
        <f>'Adjusted EBITDA by Segment'!$D$447</f>
        <v>209.63800000000003</v>
      </c>
      <c r="R29" s="152">
        <f>SUM(N29:Q29)</f>
        <v>923.61500000000012</v>
      </c>
      <c r="S29" s="153">
        <f>'Adjusted EBITDA by Segment'!D511</f>
        <v>261.58799999999997</v>
      </c>
      <c r="T29" s="153">
        <f>'Adjusted EBITDA by Segment'!D543</f>
        <v>244.09900000000002</v>
      </c>
      <c r="U29" s="153">
        <f>'Adjusted EBITDA by Segment'!D575</f>
        <v>229.98200000000003</v>
      </c>
      <c r="V29" s="153">
        <f>'Adjusted EBITDA by Segment'!D609</f>
        <v>216.04000000000002</v>
      </c>
      <c r="W29" s="152">
        <f>SUM(S29:V29)</f>
        <v>951.70900000000006</v>
      </c>
      <c r="X29" s="153">
        <f>'Adjusted EBITDA by Segment'!D679</f>
        <v>242.85499999999999</v>
      </c>
      <c r="Y29" s="153">
        <f>'Adjusted EBITDA by Segment'!D713</f>
        <v>210.36399999999998</v>
      </c>
      <c r="Z29" s="153">
        <f>'Adjusted EBITDA by Segment'!D746</f>
        <v>210.30599999999998</v>
      </c>
      <c r="AA29" s="153">
        <f>'Adjusted EBITDA by Segment'!D778</f>
        <v>189.33100000000005</v>
      </c>
      <c r="AB29" s="152">
        <f>SUM(X29:AA29)</f>
        <v>852.85599999999988</v>
      </c>
      <c r="AC29" s="153">
        <f>'Adjusted EBITDA by Segment'!D845</f>
        <v>65.452000000000012</v>
      </c>
      <c r="AD29" s="153">
        <f>'Adjusted EBITDA by Segment'!D878</f>
        <v>-139.62099999999998</v>
      </c>
      <c r="AE29" s="346"/>
    </row>
    <row r="30" spans="2:31">
      <c r="B30" s="157" t="s">
        <v>10</v>
      </c>
      <c r="C30" s="237"/>
      <c r="D30" s="145" t="s">
        <v>26</v>
      </c>
      <c r="E30" s="145" t="s">
        <v>26</v>
      </c>
      <c r="F30" s="145" t="s">
        <v>26</v>
      </c>
      <c r="G30" s="145" t="s">
        <v>26</v>
      </c>
      <c r="H30" s="261" t="s">
        <v>26</v>
      </c>
      <c r="I30" s="145">
        <f t="shared" ref="I30:O30" si="35">IFERROR((I29-D29)/ABS(D29),"n/a")</f>
        <v>0.17228708807100865</v>
      </c>
      <c r="J30" s="145">
        <f t="shared" si="35"/>
        <v>0.1937040596348153</v>
      </c>
      <c r="K30" s="145">
        <f t="shared" si="35"/>
        <v>-8.4780242084286875E-2</v>
      </c>
      <c r="L30" s="145">
        <f t="shared" si="35"/>
        <v>5.9823186264125375E-2</v>
      </c>
      <c r="M30" s="261">
        <f t="shared" si="35"/>
        <v>8.2691323742571224E-2</v>
      </c>
      <c r="N30" s="145">
        <f t="shared" si="35"/>
        <v>7.1839125834925674E-2</v>
      </c>
      <c r="O30" s="145">
        <f t="shared" si="35"/>
        <v>-1.6614881154425318E-2</v>
      </c>
      <c r="P30" s="145">
        <f t="shared" ref="P30" si="36">IFERROR((P29-K29)/ABS(K29),"n/a")</f>
        <v>9.1136816108465274E-2</v>
      </c>
      <c r="Q30" s="145">
        <f t="shared" ref="Q30:AB30" si="37">IFERROR((Q29-L29)/ABS(L29),"n/a")</f>
        <v>2.2051044535992124E-2</v>
      </c>
      <c r="R30" s="261">
        <f t="shared" si="37"/>
        <v>4.1714131035494095E-2</v>
      </c>
      <c r="S30" s="145">
        <f t="shared" si="37"/>
        <v>-3.6557967544952004E-2</v>
      </c>
      <c r="T30" s="145">
        <f t="shared" si="37"/>
        <v>8.0198782171558125E-2</v>
      </c>
      <c r="U30" s="145">
        <f t="shared" si="37"/>
        <v>6.2336306568061835E-2</v>
      </c>
      <c r="V30" s="145">
        <f t="shared" si="37"/>
        <v>3.0538356595655299E-2</v>
      </c>
      <c r="W30" s="261">
        <f t="shared" si="37"/>
        <v>3.0417435836360317E-2</v>
      </c>
      <c r="X30" s="145">
        <f t="shared" si="37"/>
        <v>-7.1612612199336276E-2</v>
      </c>
      <c r="Y30" s="145">
        <f t="shared" si="37"/>
        <v>-0.13820212290914768</v>
      </c>
      <c r="Z30" s="145">
        <f t="shared" si="37"/>
        <v>-8.555452165821692E-2</v>
      </c>
      <c r="AA30" s="145">
        <f t="shared" si="37"/>
        <v>-0.12362988335493415</v>
      </c>
      <c r="AB30" s="261">
        <f t="shared" si="37"/>
        <v>-0.10386893472689675</v>
      </c>
      <c r="AC30" s="145">
        <f>IFERROR((AC29-X29)/ABS(X29),"n/a")</f>
        <v>-0.73048938667105878</v>
      </c>
      <c r="AD30" s="145">
        <f>IFERROR((AD29-Y29)/ABS(Y29),"n/a")</f>
        <v>-1.6637114715445609</v>
      </c>
      <c r="AE30" s="346"/>
    </row>
    <row r="31" spans="2:31">
      <c r="B31" s="156" t="s">
        <v>25</v>
      </c>
      <c r="C31" s="353"/>
      <c r="D31" s="158">
        <f t="shared" ref="D31:F31" si="38">D29/D$22</f>
        <v>0.42542673203000408</v>
      </c>
      <c r="E31" s="158">
        <f t="shared" si="38"/>
        <v>0.38928040605441677</v>
      </c>
      <c r="F31" s="158">
        <f t="shared" si="38"/>
        <v>0.38086403485655063</v>
      </c>
      <c r="G31" s="158">
        <f t="shared" ref="G31:I31" si="39">G29/G$22</f>
        <v>0.36436872713717416</v>
      </c>
      <c r="H31" s="267">
        <f t="shared" si="39"/>
        <v>0.38944080061175806</v>
      </c>
      <c r="I31" s="158">
        <f t="shared" si="39"/>
        <v>0.40499715416738619</v>
      </c>
      <c r="J31" s="158">
        <f t="shared" ref="J31:K31" si="40">J29/J$22</f>
        <v>0.38432874512886561</v>
      </c>
      <c r="K31" s="158">
        <f t="shared" si="40"/>
        <v>0.34068892639501641</v>
      </c>
      <c r="L31" s="158">
        <f t="shared" ref="L31:N31" si="41">L29/L$22</f>
        <v>0.36042059465927717</v>
      </c>
      <c r="M31" s="267">
        <f t="shared" si="41"/>
        <v>0.37334161568412916</v>
      </c>
      <c r="N31" s="158">
        <f t="shared" si="41"/>
        <v>0.40922895593969361</v>
      </c>
      <c r="O31" s="158">
        <f t="shared" ref="O31" si="42">O29/O$22</f>
        <v>0.35552339073181094</v>
      </c>
      <c r="P31" s="158">
        <f t="shared" ref="P31:S31" si="43">P29/P$22</f>
        <v>0.34235366862286498</v>
      </c>
      <c r="Q31" s="158">
        <f t="shared" si="43"/>
        <v>0.33865618573604794</v>
      </c>
      <c r="R31" s="267">
        <f t="shared" si="43"/>
        <v>0.36213521429383605</v>
      </c>
      <c r="S31" s="158">
        <f t="shared" si="43"/>
        <v>0.36274433671318584</v>
      </c>
      <c r="T31" s="158">
        <f t="shared" ref="T31:U31" si="44">T29/T$22</f>
        <v>0.33917477785420014</v>
      </c>
      <c r="U31" s="158">
        <f t="shared" si="44"/>
        <v>0.32845374723648807</v>
      </c>
      <c r="V31" s="158">
        <f t="shared" ref="V31:W31" si="45">V29/V$22</f>
        <v>0.32478610743913078</v>
      </c>
      <c r="W31" s="267">
        <f t="shared" si="45"/>
        <v>0.33914592490002454</v>
      </c>
      <c r="X31" s="158">
        <f t="shared" ref="X31:Y31" si="46">X29/X$22</f>
        <v>0.31377912265106567</v>
      </c>
      <c r="Y31" s="158">
        <f t="shared" si="46"/>
        <v>0.29030459598803249</v>
      </c>
      <c r="Z31" s="158">
        <f t="shared" ref="Z31:AB31" si="47">Z29/Z$22</f>
        <v>0.29578778148615403</v>
      </c>
      <c r="AA31" s="158">
        <f t="shared" si="47"/>
        <v>0.2812992620260632</v>
      </c>
      <c r="AB31" s="267">
        <f t="shared" si="47"/>
        <v>0.29585709320065962</v>
      </c>
      <c r="AC31" s="158">
        <f>AC29/AC$22</f>
        <v>0.15303142601291084</v>
      </c>
      <c r="AD31" s="158">
        <f>AD29/AD$22</f>
        <v>4.1976128915879976</v>
      </c>
      <c r="AE31" s="346"/>
    </row>
    <row r="32" spans="2:31">
      <c r="B32" s="237"/>
      <c r="C32" s="237"/>
      <c r="D32" s="238"/>
      <c r="E32" s="238"/>
      <c r="F32" s="238"/>
      <c r="G32" s="238"/>
      <c r="H32" s="268"/>
      <c r="I32" s="238"/>
      <c r="J32" s="238"/>
      <c r="K32" s="238"/>
      <c r="L32" s="238"/>
      <c r="M32" s="268"/>
      <c r="N32" s="238"/>
      <c r="O32" s="238"/>
      <c r="P32" s="238"/>
      <c r="Q32" s="238"/>
      <c r="R32" s="268"/>
      <c r="S32" s="238"/>
      <c r="T32" s="238"/>
      <c r="U32" s="238"/>
      <c r="V32" s="238"/>
      <c r="W32" s="268"/>
      <c r="X32" s="238"/>
      <c r="Y32" s="238"/>
      <c r="Z32" s="238"/>
      <c r="AA32" s="238"/>
      <c r="AB32" s="268"/>
      <c r="AC32" s="238"/>
      <c r="AD32" s="238"/>
      <c r="AE32" s="346"/>
    </row>
    <row r="33" spans="2:31">
      <c r="B33" s="151" t="s">
        <v>223</v>
      </c>
      <c r="C33" s="94"/>
      <c r="D33" s="153">
        <f>'Adjusted EBITDA by Segment'!$D$35</f>
        <v>186.00800000000001</v>
      </c>
      <c r="E33" s="153">
        <f>'Adjusted EBITDA by Segment'!$D$67</f>
        <v>162.08699999999993</v>
      </c>
      <c r="F33" s="153">
        <f>'Adjusted EBITDA by Segment'!$D$99</f>
        <v>187.85600000000002</v>
      </c>
      <c r="G33" s="153">
        <f>'Adjusted EBITDA by Segment'!$D$131</f>
        <v>157.93599999999998</v>
      </c>
      <c r="H33" s="152">
        <f>SUM(D33:G33)</f>
        <v>693.88699999999994</v>
      </c>
      <c r="I33" s="153">
        <f>'Adjusted EBITDA by Segment'!$D$195</f>
        <v>218.48600000000005</v>
      </c>
      <c r="J33" s="153">
        <f>'Adjusted EBITDA by Segment'!$D$227</f>
        <v>192.25900000000001</v>
      </c>
      <c r="K33" s="153">
        <f>'Adjusted EBITDA by Segment'!$D$259</f>
        <v>157.78699999999998</v>
      </c>
      <c r="L33" s="153">
        <f>'Adjusted EBITDA by Segment'!$D$291</f>
        <v>169.602</v>
      </c>
      <c r="M33" s="152">
        <f>SUM(I33:L33)</f>
        <v>738.13400000000001</v>
      </c>
      <c r="N33" s="153">
        <f>'Adjusted EBITDA by Segment'!$D$355</f>
        <v>229.03000000000006</v>
      </c>
      <c r="O33" s="153">
        <f>'Adjusted EBITDA by Segment'!$D$387</f>
        <v>183.292</v>
      </c>
      <c r="P33" s="153">
        <f>'Adjusted EBITDA by Segment'!$D$419</f>
        <v>172.09800000000001</v>
      </c>
      <c r="Q33" s="153">
        <f>'Adjusted EBITDA by Segment'!$D$452</f>
        <v>162.20500000000004</v>
      </c>
      <c r="R33" s="152">
        <f>SUM(N33:Q33)</f>
        <v>746.62500000000011</v>
      </c>
      <c r="S33" s="153">
        <f>'Adjusted EBITDA by Segment'!D516</f>
        <v>211.84499999999997</v>
      </c>
      <c r="T33" s="153">
        <f>'Adjusted EBITDA by Segment'!D548</f>
        <v>196.00300000000001</v>
      </c>
      <c r="U33" s="153">
        <f>'Adjusted EBITDA by Segment'!D580</f>
        <v>182.53200000000004</v>
      </c>
      <c r="V33" s="153">
        <f>'Adjusted EBITDA by Segment'!D614</f>
        <v>165.43100000000001</v>
      </c>
      <c r="W33" s="152">
        <f>SUM(S33:V33)</f>
        <v>755.81100000000004</v>
      </c>
      <c r="X33" s="153">
        <f>'Adjusted EBITDA by Segment'!D684</f>
        <v>193.17199999999997</v>
      </c>
      <c r="Y33" s="153">
        <f>'Adjusted EBITDA by Segment'!D718</f>
        <v>159.79699999999997</v>
      </c>
      <c r="Z33" s="153">
        <f>'Adjusted EBITDA by Segment'!D751</f>
        <v>158.93799999999999</v>
      </c>
      <c r="AA33" s="153">
        <f>'Adjusted EBITDA by Segment'!D783</f>
        <v>136.93100000000004</v>
      </c>
      <c r="AB33" s="152">
        <f>SUM(X33:AA33)</f>
        <v>648.83799999999997</v>
      </c>
      <c r="AC33" s="153">
        <f>'Adjusted EBITDA by Segment'!D850</f>
        <v>21.972000000000016</v>
      </c>
      <c r="AD33" s="153">
        <f>'Adjusted EBITDA by Segment'!D883</f>
        <v>-183.33099999999999</v>
      </c>
      <c r="AE33" s="346"/>
    </row>
    <row r="34" spans="2:31">
      <c r="B34" s="157" t="s">
        <v>10</v>
      </c>
      <c r="C34" s="237"/>
      <c r="D34" s="145" t="s">
        <v>26</v>
      </c>
      <c r="E34" s="145" t="s">
        <v>26</v>
      </c>
      <c r="F34" s="145" t="s">
        <v>26</v>
      </c>
      <c r="G34" s="145" t="s">
        <v>26</v>
      </c>
      <c r="H34" s="261" t="s">
        <v>26</v>
      </c>
      <c r="I34" s="145">
        <f t="shared" ref="I34" si="48">IFERROR((I33-D33)/ABS(D33),"n/a")</f>
        <v>0.1746053933164167</v>
      </c>
      <c r="J34" s="145">
        <f t="shared" ref="J34" si="49">IFERROR((J33-E33)/ABS(E33),"n/a")</f>
        <v>0.18614694577603444</v>
      </c>
      <c r="K34" s="145">
        <f t="shared" ref="K34" si="50">IFERROR((K33-F33)/ABS(F33),"n/a")</f>
        <v>-0.16006409164466423</v>
      </c>
      <c r="L34" s="145">
        <f t="shared" ref="L34" si="51">IFERROR((L33-G33)/ABS(G33),"n/a")</f>
        <v>7.3865363185087796E-2</v>
      </c>
      <c r="M34" s="261">
        <f t="shared" ref="M34" si="52">IFERROR((M33-H33)/ABS(H33),"n/a")</f>
        <v>6.376686693942972E-2</v>
      </c>
      <c r="N34" s="145">
        <f t="shared" ref="N34" si="53">IFERROR((N33-I33)/ABS(I33),"n/a")</f>
        <v>4.8259385040689148E-2</v>
      </c>
      <c r="O34" s="145">
        <f t="shared" ref="O34" si="54">IFERROR((O33-J33)/ABS(J33),"n/a")</f>
        <v>-4.6640209300995078E-2</v>
      </c>
      <c r="P34" s="145">
        <f t="shared" ref="P34" si="55">IFERROR((P33-K33)/ABS(K33),"n/a")</f>
        <v>9.0698219751944309E-2</v>
      </c>
      <c r="Q34" s="145">
        <f t="shared" ref="Q34" si="56">IFERROR((Q33-L33)/ABS(L33),"n/a")</f>
        <v>-4.3613872477918675E-2</v>
      </c>
      <c r="R34" s="261">
        <f t="shared" ref="R34:AB34" si="57">IFERROR((R33-M33)/ABS(M33),"n/a")</f>
        <v>1.1503331373436393E-2</v>
      </c>
      <c r="S34" s="145">
        <f t="shared" si="57"/>
        <v>-7.5033838361787022E-2</v>
      </c>
      <c r="T34" s="145">
        <f t="shared" si="57"/>
        <v>6.9348362176199788E-2</v>
      </c>
      <c r="U34" s="145">
        <f t="shared" si="57"/>
        <v>6.0628246696649728E-2</v>
      </c>
      <c r="V34" s="145">
        <f t="shared" si="57"/>
        <v>1.988841281094892E-2</v>
      </c>
      <c r="W34" s="261">
        <f t="shared" si="57"/>
        <v>1.2303365143144042E-2</v>
      </c>
      <c r="X34" s="145">
        <f t="shared" si="57"/>
        <v>-8.8144634048478859E-2</v>
      </c>
      <c r="Y34" s="145">
        <f t="shared" si="57"/>
        <v>-0.18472166242353455</v>
      </c>
      <c r="Z34" s="145">
        <f t="shared" si="57"/>
        <v>-0.12925952709661892</v>
      </c>
      <c r="AA34" s="145">
        <f t="shared" si="57"/>
        <v>-0.1722772636325717</v>
      </c>
      <c r="AB34" s="261">
        <f t="shared" si="57"/>
        <v>-0.14153406076386829</v>
      </c>
      <c r="AC34" s="145">
        <f>IFERROR((AC33-X33)/ABS(X33),"n/a")</f>
        <v>-0.88625680740479984</v>
      </c>
      <c r="AD34" s="145">
        <f>IFERROR((AD33-Y33)/ABS(Y33),"n/a")</f>
        <v>-2.1472743543370649</v>
      </c>
      <c r="AE34" s="346"/>
    </row>
    <row r="35" spans="2:31">
      <c r="B35" s="156" t="s">
        <v>25</v>
      </c>
      <c r="C35" s="353"/>
      <c r="D35" s="158">
        <f t="shared" ref="D35:R35" si="58">D33/D$22</f>
        <v>0.36620794203925738</v>
      </c>
      <c r="E35" s="158">
        <f t="shared" si="58"/>
        <v>0.3277696328726124</v>
      </c>
      <c r="F35" s="158">
        <f t="shared" si="58"/>
        <v>0.33004093536428969</v>
      </c>
      <c r="G35" s="158">
        <f t="shared" si="58"/>
        <v>0.29734334669410362</v>
      </c>
      <c r="H35" s="267">
        <f t="shared" si="58"/>
        <v>0.32998365981989664</v>
      </c>
      <c r="I35" s="158">
        <f t="shared" si="58"/>
        <v>0.34931156431261956</v>
      </c>
      <c r="J35" s="158">
        <f t="shared" si="58"/>
        <v>0.32155173855597002</v>
      </c>
      <c r="K35" s="158">
        <f t="shared" si="58"/>
        <v>0.27094218204727932</v>
      </c>
      <c r="L35" s="158">
        <f t="shared" si="58"/>
        <v>0.29801844670259481</v>
      </c>
      <c r="M35" s="267">
        <f t="shared" si="58"/>
        <v>0.31081301123511385</v>
      </c>
      <c r="N35" s="158">
        <f t="shared" si="58"/>
        <v>0.34519659309968553</v>
      </c>
      <c r="O35" s="158">
        <f t="shared" si="58"/>
        <v>0.28836953187070791</v>
      </c>
      <c r="P35" s="158">
        <f t="shared" si="58"/>
        <v>0.2721566729764735</v>
      </c>
      <c r="Q35" s="158">
        <f t="shared" si="58"/>
        <v>0.26203134263499778</v>
      </c>
      <c r="R35" s="267">
        <f t="shared" si="58"/>
        <v>0.29274016161727057</v>
      </c>
      <c r="S35" s="158">
        <f t="shared" ref="S35:T35" si="59">S33/S$22</f>
        <v>0.29376566972110668</v>
      </c>
      <c r="T35" s="158">
        <f t="shared" si="59"/>
        <v>0.27234554006266637</v>
      </c>
      <c r="U35" s="158">
        <f t="shared" ref="U35:W35" si="60">U33/U$22</f>
        <v>0.26068700763786146</v>
      </c>
      <c r="V35" s="158">
        <f t="shared" si="60"/>
        <v>0.24870251129310703</v>
      </c>
      <c r="W35" s="267">
        <f t="shared" si="60"/>
        <v>0.26933676222943403</v>
      </c>
      <c r="X35" s="158">
        <f t="shared" ref="X35:Y35" si="61">X33/X$22</f>
        <v>0.24958654621379692</v>
      </c>
      <c r="Y35" s="158">
        <f t="shared" si="61"/>
        <v>0.22052158888925683</v>
      </c>
      <c r="Z35" s="158">
        <f t="shared" ref="Z35:AB35" si="62">Z33/Z$22</f>
        <v>0.2235405476488847</v>
      </c>
      <c r="AA35" s="158">
        <f t="shared" si="62"/>
        <v>0.20344576032710363</v>
      </c>
      <c r="AB35" s="267">
        <f t="shared" si="62"/>
        <v>0.22508292682249945</v>
      </c>
      <c r="AC35" s="158">
        <f>AC33/AC$22</f>
        <v>5.1372096992539251E-2</v>
      </c>
      <c r="AD35" s="158">
        <f>AD33/AD$22</f>
        <v>5.5117250916962295</v>
      </c>
      <c r="AE35" s="346"/>
    </row>
    <row r="36" spans="2:31">
      <c r="B36" s="10"/>
      <c r="C36" s="10"/>
      <c r="D36" s="60"/>
      <c r="E36" s="60"/>
      <c r="F36" s="60"/>
      <c r="G36" s="60"/>
      <c r="H36" s="133"/>
      <c r="I36" s="60"/>
      <c r="J36" s="60"/>
      <c r="K36" s="60"/>
      <c r="L36" s="60"/>
      <c r="M36" s="133"/>
      <c r="N36" s="60"/>
      <c r="O36" s="60"/>
      <c r="P36" s="60"/>
      <c r="Q36" s="60"/>
      <c r="R36" s="133"/>
      <c r="S36" s="60"/>
      <c r="T36" s="60"/>
      <c r="U36" s="60"/>
      <c r="V36" s="60"/>
      <c r="W36" s="133"/>
      <c r="X36" s="60"/>
      <c r="Y36" s="60"/>
      <c r="Z36" s="60"/>
      <c r="AA36" s="60"/>
      <c r="AB36" s="133"/>
      <c r="AC36" s="60"/>
      <c r="AD36" s="60"/>
      <c r="AE36" s="346"/>
    </row>
    <row r="37" spans="2:31">
      <c r="B37" s="201" t="s">
        <v>57</v>
      </c>
      <c r="C37" s="354"/>
      <c r="D37" s="159">
        <v>13.085000000000001</v>
      </c>
      <c r="E37" s="159">
        <v>14.473000000000001</v>
      </c>
      <c r="F37" s="159">
        <v>18.957000000000001</v>
      </c>
      <c r="G37" s="159">
        <v>26.953999999999994</v>
      </c>
      <c r="H37" s="155">
        <f>SUM(D37:G37)</f>
        <v>73.468999999999994</v>
      </c>
      <c r="I37" s="159">
        <v>22.97</v>
      </c>
      <c r="J37" s="159">
        <v>24.184999999999999</v>
      </c>
      <c r="K37" s="159">
        <v>25.763000000000002</v>
      </c>
      <c r="L37" s="159">
        <v>24.88</v>
      </c>
      <c r="M37" s="155">
        <f>SUM(I37:L37)</f>
        <v>97.798000000000002</v>
      </c>
      <c r="N37" s="159">
        <v>26.273</v>
      </c>
      <c r="O37" s="159">
        <v>22.983000000000001</v>
      </c>
      <c r="P37" s="159">
        <v>19.895</v>
      </c>
      <c r="Q37" s="159">
        <v>21.73</v>
      </c>
      <c r="R37" s="155">
        <f>SUM(N37:Q37)</f>
        <v>90.881</v>
      </c>
      <c r="S37" s="159">
        <v>14.295</v>
      </c>
      <c r="T37" s="159">
        <v>13.744</v>
      </c>
      <c r="U37" s="159">
        <v>16.963000000000001</v>
      </c>
      <c r="V37" s="159">
        <v>19.940999999999995</v>
      </c>
      <c r="W37" s="155">
        <f>SUM(S37:V37)</f>
        <v>64.942999999999998</v>
      </c>
      <c r="X37" s="159">
        <v>4.9859999999999998</v>
      </c>
      <c r="Y37" s="159">
        <v>4.8769999999999998</v>
      </c>
      <c r="Z37" s="159">
        <v>3.2149999999999999</v>
      </c>
      <c r="AA37" s="159">
        <v>2.5020000000000007</v>
      </c>
      <c r="AB37" s="155">
        <f>SUM(X37:AA37)</f>
        <v>15.58</v>
      </c>
      <c r="AC37" s="159">
        <v>2.3290000000000002</v>
      </c>
      <c r="AD37" s="159">
        <v>1.5860000000000001</v>
      </c>
      <c r="AE37" s="346"/>
    </row>
    <row r="38" spans="2:31">
      <c r="B38" s="161" t="s">
        <v>46</v>
      </c>
      <c r="C38" s="355"/>
      <c r="D38" s="162">
        <f>D37/D$22</f>
        <v>2.5761423818242674E-2</v>
      </c>
      <c r="E38" s="162">
        <f>E37/E$22</f>
        <v>2.926705964429795E-2</v>
      </c>
      <c r="F38" s="162">
        <f>F37/F$22</f>
        <v>3.3305223211932751E-2</v>
      </c>
      <c r="G38" s="162">
        <f>G37/G$22</f>
        <v>5.0745824680838242E-2</v>
      </c>
      <c r="H38" s="269">
        <f t="shared" ref="H38" si="63">H37/H$22</f>
        <v>3.4938786147179567E-2</v>
      </c>
      <c r="I38" s="162">
        <f>I37/I$22</f>
        <v>3.6724030978007145E-2</v>
      </c>
      <c r="J38" s="162">
        <f>J37/J$22</f>
        <v>4.0449231489689083E-2</v>
      </c>
      <c r="K38" s="162">
        <f>K37/K$22</f>
        <v>4.4238647265516538E-2</v>
      </c>
      <c r="L38" s="162">
        <f>L37/L$22</f>
        <v>4.3718228287169716E-2</v>
      </c>
      <c r="M38" s="269">
        <f t="shared" ref="M38" si="64">M37/M$22</f>
        <v>4.1180721756173898E-2</v>
      </c>
      <c r="N38" s="162">
        <f>N37/N$22</f>
        <v>3.9598961230004961E-2</v>
      </c>
      <c r="O38" s="162">
        <f>O37/O$22</f>
        <v>3.6158680962532351E-2</v>
      </c>
      <c r="P38" s="162">
        <f t="shared" ref="P38:R38" si="65">P37/P$22</f>
        <v>3.1462056554212949E-2</v>
      </c>
      <c r="Q38" s="162">
        <f t="shared" si="65"/>
        <v>3.5103363493471228E-2</v>
      </c>
      <c r="R38" s="269">
        <f t="shared" si="65"/>
        <v>3.5633040184750261E-2</v>
      </c>
      <c r="S38" s="162">
        <f>S37/S$22</f>
        <v>1.9822890550464822E-2</v>
      </c>
      <c r="T38" s="162">
        <f>T37/T$22</f>
        <v>1.9097243933109624E-2</v>
      </c>
      <c r="U38" s="162">
        <f>U37/U$22</f>
        <v>2.4226073842181332E-2</v>
      </c>
      <c r="V38" s="162">
        <f>V37/V$22</f>
        <v>2.9978521424012704E-2</v>
      </c>
      <c r="W38" s="269">
        <f t="shared" ref="W38" si="66">W37/W$22</f>
        <v>2.3142739850923223E-2</v>
      </c>
      <c r="X38" s="162">
        <f>X37/X$22</f>
        <v>6.4421268062762283E-3</v>
      </c>
      <c r="Y38" s="162">
        <f>Y37/Y$22</f>
        <v>6.7303127656520821E-3</v>
      </c>
      <c r="Z38" s="162">
        <f>Z37/Z$22</f>
        <v>4.5217812020483736E-3</v>
      </c>
      <c r="AA38" s="162">
        <f>AA37/AA$22</f>
        <v>3.717356130740397E-3</v>
      </c>
      <c r="AB38" s="269">
        <f t="shared" ref="AB38" si="67">AB37/AB$22</f>
        <v>5.4047266033964434E-3</v>
      </c>
      <c r="AC38" s="162">
        <f>AC37/AC$22</f>
        <v>5.4453674629357284E-3</v>
      </c>
      <c r="AD38" s="162">
        <f>AD37/AD$22</f>
        <v>-4.7682039564668391E-2</v>
      </c>
      <c r="AE38" s="346"/>
    </row>
    <row r="39" spans="2:31">
      <c r="B39" s="10"/>
      <c r="C39" s="10"/>
      <c r="D39" s="60"/>
      <c r="E39" s="60"/>
      <c r="F39" s="60"/>
      <c r="G39" s="60"/>
      <c r="H39" s="133"/>
      <c r="I39" s="60"/>
      <c r="J39" s="60"/>
      <c r="K39" s="60"/>
      <c r="L39" s="60"/>
      <c r="M39" s="133"/>
      <c r="N39" s="60"/>
      <c r="O39" s="60"/>
      <c r="P39" s="60"/>
      <c r="Q39" s="60"/>
      <c r="R39" s="133"/>
      <c r="S39" s="60"/>
      <c r="T39" s="60"/>
      <c r="U39" s="60"/>
      <c r="V39" s="60"/>
      <c r="W39" s="133"/>
      <c r="X39" s="60"/>
      <c r="Y39" s="60"/>
      <c r="Z39" s="60"/>
      <c r="AA39" s="60"/>
      <c r="AB39" s="133"/>
      <c r="AC39" s="60"/>
      <c r="AD39" s="60"/>
      <c r="AE39" s="346"/>
    </row>
    <row r="40" spans="2:31" ht="15.75">
      <c r="B40" s="164" t="s">
        <v>109</v>
      </c>
      <c r="C40" s="164"/>
      <c r="D40" s="165"/>
      <c r="E40" s="165"/>
      <c r="F40" s="165"/>
      <c r="G40" s="165"/>
      <c r="H40" s="64"/>
      <c r="I40" s="165"/>
      <c r="J40" s="165"/>
      <c r="K40" s="165"/>
      <c r="L40" s="165"/>
      <c r="M40" s="64"/>
      <c r="N40" s="165"/>
      <c r="O40" s="320"/>
      <c r="P40" s="165"/>
      <c r="Q40" s="165"/>
      <c r="R40" s="64"/>
      <c r="S40" s="315"/>
      <c r="T40" s="321"/>
      <c r="U40" s="326"/>
      <c r="V40" s="326"/>
      <c r="W40" s="64"/>
      <c r="X40" s="331"/>
      <c r="Y40" s="333"/>
      <c r="Z40" s="336"/>
      <c r="AA40" s="339"/>
      <c r="AB40" s="64"/>
      <c r="AC40" s="344"/>
      <c r="AD40" s="372"/>
      <c r="AE40" s="346"/>
    </row>
    <row r="41" spans="2:31" s="15" customFormat="1">
      <c r="B41" s="37" t="s">
        <v>224</v>
      </c>
      <c r="C41" s="37"/>
      <c r="D41" s="166">
        <v>126.17399999999999</v>
      </c>
      <c r="E41" s="166">
        <v>139.26499999999999</v>
      </c>
      <c r="F41" s="166">
        <v>141.994</v>
      </c>
      <c r="G41" s="166">
        <v>177.44299999999998</v>
      </c>
      <c r="H41" s="274">
        <f>SUM(D41:G41)</f>
        <v>584.87599999999998</v>
      </c>
      <c r="I41" s="166">
        <v>183.392</v>
      </c>
      <c r="J41" s="166">
        <v>199.78800000000001</v>
      </c>
      <c r="K41" s="166">
        <v>206.33199999999999</v>
      </c>
      <c r="L41" s="166">
        <v>199.74799999999999</v>
      </c>
      <c r="M41" s="274">
        <f>SUM(I41:L41)</f>
        <v>789.26</v>
      </c>
      <c r="N41" s="166">
        <v>196.34299999999999</v>
      </c>
      <c r="O41" s="166">
        <v>215.86699999999999</v>
      </c>
      <c r="P41" s="166">
        <v>186.887</v>
      </c>
      <c r="Q41" s="166">
        <v>173.05199999999999</v>
      </c>
      <c r="R41" s="274">
        <f>SUM(N41:Q41)</f>
        <v>772.149</v>
      </c>
      <c r="S41" s="166">
        <v>174.643</v>
      </c>
      <c r="T41" s="166">
        <v>195.69900000000001</v>
      </c>
      <c r="U41" s="166">
        <v>198.06299999999999</v>
      </c>
      <c r="V41" s="166">
        <v>184.14299900730961</v>
      </c>
      <c r="W41" s="274">
        <f>SUM(S41:V41)</f>
        <v>752.54799900730961</v>
      </c>
      <c r="X41" s="166">
        <v>186.17699999999999</v>
      </c>
      <c r="Y41" s="166">
        <v>180.386</v>
      </c>
      <c r="Z41" s="166">
        <v>187.37299999999999</v>
      </c>
      <c r="AA41" s="166">
        <v>187.17099999999999</v>
      </c>
      <c r="AB41" s="274">
        <f>SUM(X41:AA41)</f>
        <v>741.10699999999997</v>
      </c>
      <c r="AC41" s="166">
        <v>167.375</v>
      </c>
      <c r="AD41" s="166">
        <v>19.798999999999999</v>
      </c>
      <c r="AE41" s="346"/>
    </row>
    <row r="42" spans="2:31">
      <c r="B42" s="167" t="s">
        <v>10</v>
      </c>
      <c r="C42" s="167"/>
      <c r="D42" s="145" t="s">
        <v>26</v>
      </c>
      <c r="E42" s="145" t="s">
        <v>26</v>
      </c>
      <c r="F42" s="145" t="s">
        <v>26</v>
      </c>
      <c r="G42" s="145" t="s">
        <v>26</v>
      </c>
      <c r="H42" s="261" t="s">
        <v>26</v>
      </c>
      <c r="I42" s="145">
        <f t="shared" ref="I42:O42" si="68">IFERROR((I41-D41)/ABS(D41),"n/a")</f>
        <v>0.45348487010002064</v>
      </c>
      <c r="J42" s="145">
        <f t="shared" si="68"/>
        <v>0.43458873370911594</v>
      </c>
      <c r="K42" s="145">
        <f t="shared" si="68"/>
        <v>0.45310365226699717</v>
      </c>
      <c r="L42" s="145">
        <f>IFERROR((L41-G41)/ABS(G41),"n/a")</f>
        <v>0.12570233821565241</v>
      </c>
      <c r="M42" s="261">
        <f t="shared" si="68"/>
        <v>0.34944843009458421</v>
      </c>
      <c r="N42" s="145">
        <f t="shared" si="68"/>
        <v>7.0619220031408095E-2</v>
      </c>
      <c r="O42" s="145">
        <f t="shared" si="68"/>
        <v>8.0480309127675231E-2</v>
      </c>
      <c r="P42" s="145">
        <f t="shared" ref="P42" si="69">IFERROR((P41-K41)/ABS(K41),"n/a")</f>
        <v>-9.4241319814667587E-2</v>
      </c>
      <c r="Q42" s="145">
        <f t="shared" ref="Q42:AB42" si="70">IFERROR((Q41-L41)/ABS(L41),"n/a")</f>
        <v>-0.13364839698019504</v>
      </c>
      <c r="R42" s="261">
        <f t="shared" si="70"/>
        <v>-2.1679801332894089E-2</v>
      </c>
      <c r="S42" s="145">
        <f t="shared" si="70"/>
        <v>-0.11052087418446285</v>
      </c>
      <c r="T42" s="145">
        <f t="shared" si="70"/>
        <v>-9.3427897733326437E-2</v>
      </c>
      <c r="U42" s="145">
        <f t="shared" si="70"/>
        <v>5.980084222016506E-2</v>
      </c>
      <c r="V42" s="145">
        <f t="shared" si="70"/>
        <v>6.4090556637944773E-2</v>
      </c>
      <c r="W42" s="261">
        <f t="shared" si="70"/>
        <v>-2.5384998222739895E-2</v>
      </c>
      <c r="X42" s="145">
        <f t="shared" si="70"/>
        <v>6.6043299760081955E-2</v>
      </c>
      <c r="Y42" s="145">
        <f t="shared" si="70"/>
        <v>-7.8247717157471502E-2</v>
      </c>
      <c r="Z42" s="145">
        <f t="shared" si="70"/>
        <v>-5.3972725849855845E-2</v>
      </c>
      <c r="AA42" s="145">
        <f t="shared" si="70"/>
        <v>1.6443747571256741E-2</v>
      </c>
      <c r="AB42" s="261">
        <f t="shared" si="70"/>
        <v>-1.5203015651362478E-2</v>
      </c>
      <c r="AC42" s="145">
        <f>IFERROR((AC41-X41)/ABS(X41),"n/a")</f>
        <v>-0.10098991819612516</v>
      </c>
      <c r="AD42" s="145">
        <f>IFERROR((AD41-Y41)/ABS(Y41),"n/a")</f>
        <v>-0.89024092778818753</v>
      </c>
      <c r="AE42" s="346"/>
    </row>
    <row r="43" spans="2:31">
      <c r="B43" s="230"/>
      <c r="C43" s="230"/>
      <c r="D43" s="160"/>
      <c r="E43" s="160"/>
      <c r="F43" s="160"/>
      <c r="G43" s="160"/>
      <c r="H43" s="270"/>
      <c r="I43" s="160"/>
      <c r="J43" s="160"/>
      <c r="K43" s="160"/>
      <c r="L43" s="160"/>
      <c r="M43" s="270"/>
      <c r="N43" s="160"/>
      <c r="O43" s="160"/>
      <c r="P43" s="160"/>
      <c r="Q43" s="160"/>
      <c r="R43" s="270"/>
      <c r="S43" s="160"/>
      <c r="T43" s="160"/>
      <c r="U43" s="160"/>
      <c r="V43" s="160"/>
      <c r="W43" s="270"/>
      <c r="X43" s="160"/>
      <c r="Y43" s="160"/>
      <c r="Z43" s="160"/>
      <c r="AA43" s="160"/>
      <c r="AB43" s="270"/>
      <c r="AC43" s="160"/>
      <c r="AD43" s="160"/>
      <c r="AE43" s="346"/>
    </row>
    <row r="44" spans="2:31">
      <c r="B44" s="151" t="s">
        <v>114</v>
      </c>
      <c r="C44" s="94"/>
      <c r="D44" s="159">
        <v>166.96</v>
      </c>
      <c r="E44" s="159">
        <v>176.10499999999999</v>
      </c>
      <c r="F44" s="159">
        <v>177.62299999999999</v>
      </c>
      <c r="G44" s="159">
        <v>192.22</v>
      </c>
      <c r="H44" s="155">
        <f>SUM(D44:G44)</f>
        <v>712.90800000000002</v>
      </c>
      <c r="I44" s="159">
        <v>186.673</v>
      </c>
      <c r="J44" s="159">
        <v>195.58099999999999</v>
      </c>
      <c r="K44" s="159">
        <v>202.828</v>
      </c>
      <c r="L44" s="159">
        <v>209.55500000000001</v>
      </c>
      <c r="M44" s="155">
        <f>SUM(I44:L44)</f>
        <v>794.63699999999994</v>
      </c>
      <c r="N44" s="159">
        <v>193.613</v>
      </c>
      <c r="O44" s="159">
        <v>209.874</v>
      </c>
      <c r="P44" s="159">
        <v>207.12100000000001</v>
      </c>
      <c r="Q44" s="159">
        <v>205.40100000000001</v>
      </c>
      <c r="R44" s="155">
        <f>SUM(N44:Q44)</f>
        <v>816.00900000000001</v>
      </c>
      <c r="S44" s="159">
        <v>206.60300000000001</v>
      </c>
      <c r="T44" s="159">
        <v>204.822</v>
      </c>
      <c r="U44" s="159">
        <v>209.38800000000001</v>
      </c>
      <c r="V44" s="159">
        <v>201.935</v>
      </c>
      <c r="W44" s="155">
        <f>SUM(S44:V44)</f>
        <v>822.74800000000005</v>
      </c>
      <c r="X44" s="159">
        <v>212.92699999999999</v>
      </c>
      <c r="Y44" s="159">
        <v>211.833</v>
      </c>
      <c r="Z44" s="159">
        <v>208.02799999999999</v>
      </c>
      <c r="AA44" s="159">
        <v>207.55</v>
      </c>
      <c r="AB44" s="155">
        <f>SUM(X44:AA44)</f>
        <v>840.33799999999997</v>
      </c>
      <c r="AC44" s="159">
        <v>179.88499999999999</v>
      </c>
      <c r="AD44" s="159">
        <v>89.524000000000001</v>
      </c>
      <c r="AE44" s="346"/>
    </row>
    <row r="45" spans="2:31">
      <c r="B45" s="156" t="s">
        <v>10</v>
      </c>
      <c r="C45" s="353"/>
      <c r="D45" s="163" t="s">
        <v>26</v>
      </c>
      <c r="E45" s="163" t="s">
        <v>26</v>
      </c>
      <c r="F45" s="163" t="s">
        <v>26</v>
      </c>
      <c r="G45" s="163" t="s">
        <v>26</v>
      </c>
      <c r="H45" s="271" t="s">
        <v>26</v>
      </c>
      <c r="I45" s="163">
        <f t="shared" ref="I45" si="71">IFERROR((I44-D44)/ABS(D44),"n/a")</f>
        <v>0.11807019645424049</v>
      </c>
      <c r="J45" s="163">
        <f t="shared" ref="J45" si="72">IFERROR((J44-E44)/ABS(E44),"n/a")</f>
        <v>0.11059311206382556</v>
      </c>
      <c r="K45" s="163">
        <f t="shared" ref="K45" si="73">IFERROR((K44-F44)/ABS(F44),"n/a")</f>
        <v>0.1419016681398243</v>
      </c>
      <c r="L45" s="163">
        <f t="shared" ref="L45" si="74">IFERROR((L44-G44)/ABS(G44),"n/a")</f>
        <v>9.0183123504318008E-2</v>
      </c>
      <c r="M45" s="271">
        <f t="shared" ref="M45" si="75">IFERROR((M44-H44)/ABS(H44),"n/a")</f>
        <v>0.1146417209513709</v>
      </c>
      <c r="N45" s="163">
        <f t="shared" ref="N45" si="76">IFERROR((N44-I44)/ABS(I44),"n/a")</f>
        <v>3.7177310055551673E-2</v>
      </c>
      <c r="O45" s="163">
        <f t="shared" ref="O45" si="77">IFERROR((O44-J44)/ABS(J44),"n/a")</f>
        <v>7.3079695880479231E-2</v>
      </c>
      <c r="P45" s="163">
        <f t="shared" ref="P45" si="78">IFERROR((P44-K44)/ABS(K44),"n/a")</f>
        <v>2.1165716764943728E-2</v>
      </c>
      <c r="Q45" s="163">
        <f t="shared" ref="Q45:AB45" si="79">IFERROR((Q44-L44)/ABS(L44),"n/a")</f>
        <v>-1.9822958173271916E-2</v>
      </c>
      <c r="R45" s="271">
        <f t="shared" si="79"/>
        <v>2.6895299363105508E-2</v>
      </c>
      <c r="S45" s="163">
        <f t="shared" si="79"/>
        <v>6.7092602252947942E-2</v>
      </c>
      <c r="T45" s="163">
        <f t="shared" si="79"/>
        <v>-2.4071585808627997E-2</v>
      </c>
      <c r="U45" s="163">
        <f t="shared" si="79"/>
        <v>1.0945292848141887E-2</v>
      </c>
      <c r="V45" s="163">
        <f t="shared" si="79"/>
        <v>-1.6874309277949025E-2</v>
      </c>
      <c r="W45" s="271">
        <f t="shared" si="79"/>
        <v>8.2584873451151068E-3</v>
      </c>
      <c r="X45" s="163">
        <f t="shared" si="79"/>
        <v>3.0609429679143013E-2</v>
      </c>
      <c r="Y45" s="163">
        <f t="shared" si="79"/>
        <v>3.4229721416644675E-2</v>
      </c>
      <c r="Z45" s="163">
        <f t="shared" si="79"/>
        <v>-6.4951191090225494E-3</v>
      </c>
      <c r="AA45" s="163">
        <f t="shared" si="79"/>
        <v>2.7805977170871861E-2</v>
      </c>
      <c r="AB45" s="271">
        <f t="shared" si="79"/>
        <v>2.1379571873769269E-2</v>
      </c>
      <c r="AC45" s="163">
        <f>IFERROR((AC44-X44)/ABS(X44),"n/a")</f>
        <v>-0.15517994430015922</v>
      </c>
      <c r="AD45" s="163">
        <f>IFERROR((AD44-Y44)/ABS(Y44),"n/a")</f>
        <v>-0.57738407141474657</v>
      </c>
      <c r="AE45" s="346"/>
    </row>
    <row r="46" spans="2:31">
      <c r="B46" s="10"/>
      <c r="C46" s="10"/>
      <c r="D46" s="44"/>
      <c r="E46" s="44"/>
      <c r="F46" s="44"/>
      <c r="G46" s="44"/>
      <c r="H46" s="272"/>
      <c r="I46" s="44"/>
      <c r="J46" s="44"/>
      <c r="K46" s="44"/>
      <c r="L46" s="44"/>
      <c r="M46" s="272"/>
      <c r="N46" s="44"/>
      <c r="O46" s="44"/>
      <c r="P46" s="44"/>
      <c r="Q46" s="44"/>
      <c r="R46" s="272"/>
      <c r="S46" s="44"/>
      <c r="T46" s="44"/>
      <c r="U46" s="44"/>
      <c r="V46" s="44"/>
      <c r="W46" s="272"/>
      <c r="X46" s="44"/>
      <c r="Y46" s="44"/>
      <c r="Z46" s="44"/>
      <c r="AA46" s="44"/>
      <c r="AB46" s="272"/>
      <c r="AC46" s="44"/>
      <c r="AD46" s="44"/>
      <c r="AE46" s="346"/>
    </row>
    <row r="47" spans="2:31">
      <c r="B47" s="151" t="s">
        <v>225</v>
      </c>
      <c r="C47" s="94"/>
      <c r="D47" s="153">
        <f>+'Adjusted EBITDA by Segment'!$E$20</f>
        <v>77.412999999999997</v>
      </c>
      <c r="E47" s="153">
        <f>'Adjusted EBITDA by Segment'!$E$52</f>
        <v>84.784000000000006</v>
      </c>
      <c r="F47" s="153">
        <f>+'Adjusted EBITDA by Segment'!$E$84</f>
        <v>86.12</v>
      </c>
      <c r="G47" s="153">
        <f>+'Adjusted EBITDA by Segment'!$E$116</f>
        <v>89.884</v>
      </c>
      <c r="H47" s="152">
        <f>SUM(D47:G47)</f>
        <v>338.20100000000002</v>
      </c>
      <c r="I47" s="153">
        <f>+'Adjusted EBITDA by Segment'!$E$180</f>
        <v>83.002999999999986</v>
      </c>
      <c r="J47" s="153">
        <f>+'Adjusted EBITDA by Segment'!$E$212</f>
        <v>86.977000000000004</v>
      </c>
      <c r="K47" s="153">
        <f>+'Adjusted EBITDA by Segment'!$E$244</f>
        <v>86.792000000000002</v>
      </c>
      <c r="L47" s="153">
        <f>+'Adjusted EBITDA by Segment'!$E$276</f>
        <v>98.15</v>
      </c>
      <c r="M47" s="152">
        <f>SUM(I47:L47)</f>
        <v>354.92200000000003</v>
      </c>
      <c r="N47" s="153">
        <f>+'Adjusted EBITDA by Segment'!$E$340</f>
        <v>74.53</v>
      </c>
      <c r="O47" s="153">
        <f>+'Adjusted EBITDA by Segment'!$E$372</f>
        <v>92.165999999999997</v>
      </c>
      <c r="P47" s="153">
        <f>+'Adjusted EBITDA by Segment'!$E$404</f>
        <v>98.312999999999988</v>
      </c>
      <c r="Q47" s="153">
        <f>'Adjusted EBITDA by Segment'!E$437</f>
        <v>101.24600000000001</v>
      </c>
      <c r="R47" s="152">
        <f>SUM(N47:Q47)</f>
        <v>366.255</v>
      </c>
      <c r="S47" s="153">
        <f>'Adjusted EBITDA by Segment'!E501</f>
        <v>89.76400000000001</v>
      </c>
      <c r="T47" s="153">
        <f>'Adjusted EBITDA by Segment'!E533</f>
        <v>84.259999999999991</v>
      </c>
      <c r="U47" s="153">
        <f>'Adjusted EBITDA by Segment'!E565</f>
        <v>90.429000000000002</v>
      </c>
      <c r="V47" s="153">
        <f>'Adjusted EBITDA by Segment'!E599</f>
        <v>90.628999999999991</v>
      </c>
      <c r="W47" s="152">
        <f>SUM(S47:V47)</f>
        <v>355.08199999999999</v>
      </c>
      <c r="X47" s="153">
        <f>'Adjusted EBITDA by Segment'!E669</f>
        <v>78.130869746599672</v>
      </c>
      <c r="Y47" s="153">
        <f>'Adjusted EBITDA by Segment'!E703</f>
        <v>85.801000000000002</v>
      </c>
      <c r="Z47" s="153">
        <f>'Adjusted EBITDA by Segment'!E736</f>
        <v>83.203000000000003</v>
      </c>
      <c r="AA47" s="153">
        <f>'Adjusted EBITDA by Segment'!E768</f>
        <v>79.474999999999994</v>
      </c>
      <c r="AB47" s="152">
        <f>SUM(X47:AA47)</f>
        <v>326.60986974659966</v>
      </c>
      <c r="AC47" s="153">
        <f>'Adjusted EBITDA by Segment'!E835</f>
        <v>52.027000000000001</v>
      </c>
      <c r="AD47" s="153">
        <f>'Adjusted EBITDA by Segment'!E868</f>
        <v>-11.017000000000003</v>
      </c>
      <c r="AE47" s="346"/>
    </row>
    <row r="48" spans="2:31">
      <c r="B48" s="157" t="s">
        <v>10</v>
      </c>
      <c r="C48" s="237"/>
      <c r="D48" s="145" t="s">
        <v>26</v>
      </c>
      <c r="E48" s="145" t="s">
        <v>26</v>
      </c>
      <c r="F48" s="145" t="s">
        <v>26</v>
      </c>
      <c r="G48" s="145" t="s">
        <v>26</v>
      </c>
      <c r="H48" s="261" t="s">
        <v>26</v>
      </c>
      <c r="I48" s="145">
        <f t="shared" ref="I48" si="80">IFERROR((I47-D47)/ABS(D47),"n/a")</f>
        <v>7.2210093911875134E-2</v>
      </c>
      <c r="J48" s="145">
        <f t="shared" ref="J48" si="81">IFERROR((J47-E47)/ABS(E47),"n/a")</f>
        <v>2.5865729382902408E-2</v>
      </c>
      <c r="K48" s="145">
        <f t="shared" ref="K48" si="82">IFERROR((K47-F47)/ABS(F47),"n/a")</f>
        <v>7.8030654900138989E-3</v>
      </c>
      <c r="L48" s="145">
        <f t="shared" ref="L48" si="83">IFERROR((L47-G47)/ABS(G47),"n/a")</f>
        <v>9.1962974500467323E-2</v>
      </c>
      <c r="M48" s="261">
        <f t="shared" ref="M48" si="84">IFERROR((M47-H47)/ABS(H47),"n/a")</f>
        <v>4.944101288878508E-2</v>
      </c>
      <c r="N48" s="145">
        <f t="shared" ref="N48" si="85">IFERROR((N47-I47)/ABS(I47),"n/a")</f>
        <v>-0.10208064768743282</v>
      </c>
      <c r="O48" s="145">
        <f t="shared" ref="O48" si="86">IFERROR((O47-J47)/ABS(J47),"n/a")</f>
        <v>5.9659450199477937E-2</v>
      </c>
      <c r="P48" s="145">
        <f t="shared" ref="P48" si="87">IFERROR((P47-K47)/ABS(K47),"n/a")</f>
        <v>0.13274264909208205</v>
      </c>
      <c r="Q48" s="145">
        <f t="shared" ref="Q48" si="88">IFERROR((Q47-L47)/ABS(L47),"n/a")</f>
        <v>3.1543555781966416E-2</v>
      </c>
      <c r="R48" s="261">
        <f t="shared" ref="R48:AB48" si="89">IFERROR((R47-M47)/ABS(M47),"n/a")</f>
        <v>3.1930959478420527E-2</v>
      </c>
      <c r="S48" s="145">
        <f t="shared" si="89"/>
        <v>0.20440091238427491</v>
      </c>
      <c r="T48" s="145">
        <f t="shared" si="89"/>
        <v>-8.5780005641993867E-2</v>
      </c>
      <c r="U48" s="145">
        <f t="shared" si="89"/>
        <v>-8.019285343749033E-2</v>
      </c>
      <c r="V48" s="145">
        <f t="shared" si="89"/>
        <v>-0.10486340201094382</v>
      </c>
      <c r="W48" s="261">
        <f t="shared" si="89"/>
        <v>-3.0506068176543669E-2</v>
      </c>
      <c r="X48" s="145">
        <f t="shared" si="89"/>
        <v>-0.12959683451495407</v>
      </c>
      <c r="Y48" s="145">
        <f t="shared" si="89"/>
        <v>1.828863042962273E-2</v>
      </c>
      <c r="Z48" s="145">
        <f t="shared" si="89"/>
        <v>-7.9907994116931502E-2</v>
      </c>
      <c r="AA48" s="145">
        <f t="shared" si="89"/>
        <v>-0.12307318849374921</v>
      </c>
      <c r="AB48" s="261">
        <f t="shared" si="89"/>
        <v>-8.0184662284768976E-2</v>
      </c>
      <c r="AC48" s="145">
        <f>IFERROR((AC47-X47)/ABS(X47),"n/a")</f>
        <v>-0.33410443056965633</v>
      </c>
      <c r="AD48" s="145">
        <f>IFERROR((AD47-Y47)/ABS(Y47),"n/a")</f>
        <v>-1.1284017668791739</v>
      </c>
      <c r="AE48" s="346"/>
    </row>
    <row r="49" spans="2:31">
      <c r="B49" s="156" t="s">
        <v>25</v>
      </c>
      <c r="C49" s="353"/>
      <c r="D49" s="158">
        <f>D47/D$44</f>
        <v>0.46366195495927165</v>
      </c>
      <c r="E49" s="158">
        <f t="shared" ref="E49:R49" si="90">E47/E$44</f>
        <v>0.4814400499701883</v>
      </c>
      <c r="F49" s="158">
        <f t="shared" si="90"/>
        <v>0.48484712002387081</v>
      </c>
      <c r="G49" s="158">
        <f t="shared" si="90"/>
        <v>0.46761003017375924</v>
      </c>
      <c r="H49" s="267">
        <f t="shared" si="90"/>
        <v>0.47439641580680819</v>
      </c>
      <c r="I49" s="158">
        <f t="shared" si="90"/>
        <v>0.44464384244105998</v>
      </c>
      <c r="J49" s="158">
        <f t="shared" si="90"/>
        <v>0.44471088704935557</v>
      </c>
      <c r="K49" s="158">
        <f t="shared" si="90"/>
        <v>0.42790936162659987</v>
      </c>
      <c r="L49" s="158">
        <f t="shared" si="90"/>
        <v>0.4683734580420415</v>
      </c>
      <c r="M49" s="267">
        <f t="shared" si="90"/>
        <v>0.44664670786786931</v>
      </c>
      <c r="N49" s="158">
        <f t="shared" si="90"/>
        <v>0.38494315980848393</v>
      </c>
      <c r="O49" s="158">
        <f t="shared" si="90"/>
        <v>0.4391492038079991</v>
      </c>
      <c r="P49" s="158">
        <f t="shared" si="90"/>
        <v>0.4746645680544222</v>
      </c>
      <c r="Q49" s="158">
        <f t="shared" si="90"/>
        <v>0.49291872970433448</v>
      </c>
      <c r="R49" s="267">
        <f t="shared" si="90"/>
        <v>0.44883696135704382</v>
      </c>
      <c r="S49" s="158">
        <f t="shared" ref="S49:T49" si="91">S47/S$44</f>
        <v>0.43447578205543969</v>
      </c>
      <c r="T49" s="158">
        <f t="shared" si="91"/>
        <v>0.41138158986827583</v>
      </c>
      <c r="U49" s="158">
        <f t="shared" ref="U49:W49" si="92">U47/U$44</f>
        <v>0.43187288669837814</v>
      </c>
      <c r="V49" s="158">
        <f t="shared" si="92"/>
        <v>0.44880283259464676</v>
      </c>
      <c r="W49" s="267">
        <f t="shared" si="92"/>
        <v>0.43158050824796895</v>
      </c>
      <c r="X49" s="158">
        <f t="shared" ref="X49:Y49" si="93">X47/X$44</f>
        <v>0.36693735292658836</v>
      </c>
      <c r="Y49" s="158">
        <f t="shared" si="93"/>
        <v>0.40504076324274313</v>
      </c>
      <c r="Z49" s="158">
        <f t="shared" ref="Z49:AB49" si="94">Z47/Z$44</f>
        <v>0.3999605822293153</v>
      </c>
      <c r="AA49" s="158">
        <f t="shared" si="94"/>
        <v>0.38291977836665858</v>
      </c>
      <c r="AB49" s="267">
        <f t="shared" si="94"/>
        <v>0.38866488216241518</v>
      </c>
      <c r="AC49" s="158">
        <f>AC47/AC$44</f>
        <v>0.28922367067848903</v>
      </c>
      <c r="AD49" s="158">
        <f>AD47/AD$44</f>
        <v>-0.12306197220856981</v>
      </c>
      <c r="AE49" s="346"/>
    </row>
    <row r="50" spans="2:31">
      <c r="B50" s="10"/>
      <c r="C50" s="10"/>
      <c r="D50" s="44"/>
      <c r="E50" s="44"/>
      <c r="F50" s="44"/>
      <c r="G50" s="44"/>
      <c r="H50" s="272"/>
      <c r="I50" s="44"/>
      <c r="J50" s="44"/>
      <c r="K50" s="44"/>
      <c r="L50" s="44"/>
      <c r="M50" s="272"/>
      <c r="N50" s="44"/>
      <c r="O50" s="44"/>
      <c r="P50" s="44"/>
      <c r="Q50" s="44"/>
      <c r="R50" s="272"/>
      <c r="S50" s="44"/>
      <c r="T50" s="44"/>
      <c r="U50" s="44"/>
      <c r="V50" s="44"/>
      <c r="W50" s="272"/>
      <c r="X50" s="44"/>
      <c r="Y50" s="44"/>
      <c r="Z50" s="44"/>
      <c r="AA50" s="44"/>
      <c r="AB50" s="272"/>
      <c r="AC50" s="44"/>
      <c r="AD50" s="44"/>
      <c r="AE50" s="346"/>
    </row>
    <row r="51" spans="2:31">
      <c r="B51" s="151" t="s">
        <v>113</v>
      </c>
      <c r="C51" s="94"/>
      <c r="D51" s="153">
        <f>+'Adjusted EBITDA by Segment'!$E$30</f>
        <v>59.666000000000004</v>
      </c>
      <c r="E51" s="153">
        <f>'Adjusted EBITDA by Segment'!$E$62</f>
        <v>70.064000000000007</v>
      </c>
      <c r="F51" s="153">
        <f>+'Adjusted EBITDA by Segment'!$E$94</f>
        <v>71.844000000000008</v>
      </c>
      <c r="G51" s="153">
        <f>+'Adjusted EBITDA by Segment'!$E$126</f>
        <v>73.835999999999999</v>
      </c>
      <c r="H51" s="152">
        <f>SUM(D51:G51)</f>
        <v>275.41000000000003</v>
      </c>
      <c r="I51" s="153">
        <f>+'Adjusted EBITDA by Segment'!$E$190</f>
        <v>67.114999999999995</v>
      </c>
      <c r="J51" s="153">
        <f>+'Adjusted EBITDA by Segment'!$E$222</f>
        <v>70.854000000000013</v>
      </c>
      <c r="K51" s="153">
        <f>+'Adjusted EBITDA by Segment'!$E$254</f>
        <v>68.427000000000007</v>
      </c>
      <c r="L51" s="153">
        <f>+'Adjusted EBITDA by Segment'!$E$286</f>
        <v>79.966000000000008</v>
      </c>
      <c r="M51" s="152">
        <f>SUM(I51:L51)</f>
        <v>286.36200000000002</v>
      </c>
      <c r="N51" s="153">
        <f>+'Adjusted EBITDA by Segment'!$E$350</f>
        <v>56.833999999999996</v>
      </c>
      <c r="O51" s="153">
        <f>+'Adjusted EBITDA by Segment'!$E$382</f>
        <v>73.133999999999986</v>
      </c>
      <c r="P51" s="153">
        <f>+'Adjusted EBITDA by Segment'!$E$414</f>
        <v>80.36099999999999</v>
      </c>
      <c r="Q51" s="153">
        <f>'Adjusted EBITDA by Segment'!E$447</f>
        <v>86.108000000000004</v>
      </c>
      <c r="R51" s="152">
        <f>SUM(N51:Q51)</f>
        <v>296.43700000000001</v>
      </c>
      <c r="S51" s="153">
        <f>'Adjusted EBITDA by Segment'!E511</f>
        <v>74.419000000000011</v>
      </c>
      <c r="T51" s="153">
        <f>'Adjusted EBITDA by Segment'!E543</f>
        <v>69.116</v>
      </c>
      <c r="U51" s="153">
        <f>'Adjusted EBITDA by Segment'!E575</f>
        <v>74.094000000000008</v>
      </c>
      <c r="V51" s="153">
        <f>'Adjusted EBITDA by Segment'!E609</f>
        <v>75.947999999999993</v>
      </c>
      <c r="W51" s="152">
        <f>SUM(S51:V51)</f>
        <v>293.577</v>
      </c>
      <c r="X51" s="153">
        <f>'Adjusted EBITDA by Segment'!E679</f>
        <v>58.394156208499666</v>
      </c>
      <c r="Y51" s="153">
        <f>'Adjusted EBITDA by Segment'!E713</f>
        <v>65.945000000000007</v>
      </c>
      <c r="Z51" s="153">
        <f>'Adjusted EBITDA by Segment'!E746</f>
        <v>66.945000000000007</v>
      </c>
      <c r="AA51" s="153">
        <f>'Adjusted EBITDA by Segment'!E778</f>
        <v>60.157999999999994</v>
      </c>
      <c r="AB51" s="152">
        <f>SUM(X51:AA51)</f>
        <v>251.44215620849965</v>
      </c>
      <c r="AC51" s="153">
        <f>'Adjusted EBITDA by Segment'!E845</f>
        <v>8.3690000000000033</v>
      </c>
      <c r="AD51" s="153">
        <f>'Adjusted EBITDA by Segment'!E878</f>
        <v>-28.417000000000002</v>
      </c>
      <c r="AE51" s="346"/>
    </row>
    <row r="52" spans="2:31">
      <c r="B52" s="157" t="s">
        <v>10</v>
      </c>
      <c r="C52" s="237"/>
      <c r="D52" s="145" t="s">
        <v>26</v>
      </c>
      <c r="E52" s="145" t="s">
        <v>26</v>
      </c>
      <c r="F52" s="145" t="s">
        <v>26</v>
      </c>
      <c r="G52" s="145" t="s">
        <v>26</v>
      </c>
      <c r="H52" s="261" t="s">
        <v>26</v>
      </c>
      <c r="I52" s="145">
        <f t="shared" ref="I52" si="95">IFERROR((I51-D51)/ABS(D51),"n/a")</f>
        <v>0.12484497033486391</v>
      </c>
      <c r="J52" s="145">
        <f t="shared" ref="J52" si="96">IFERROR((J51-E51)/ABS(E51),"n/a")</f>
        <v>1.1275405343685862E-2</v>
      </c>
      <c r="K52" s="145">
        <f t="shared" ref="K52" si="97">IFERROR((K51-F51)/ABS(F51),"n/a")</f>
        <v>-4.7561382996492416E-2</v>
      </c>
      <c r="L52" s="145">
        <f t="shared" ref="L52" si="98">IFERROR((L51-G51)/ABS(G51),"n/a")</f>
        <v>8.3021832168589979E-2</v>
      </c>
      <c r="M52" s="261">
        <f t="shared" ref="M52" si="99">IFERROR((M51-H51)/ABS(H51),"n/a")</f>
        <v>3.9766166805853084E-2</v>
      </c>
      <c r="N52" s="145">
        <f t="shared" ref="N52" si="100">IFERROR((N51-I51)/ABS(I51),"n/a")</f>
        <v>-0.15318483200476793</v>
      </c>
      <c r="O52" s="145">
        <f t="shared" ref="O52" si="101">IFERROR((O51-J51)/ABS(J51),"n/a")</f>
        <v>3.2178846642391006E-2</v>
      </c>
      <c r="P52" s="145">
        <f t="shared" ref="P52" si="102">IFERROR((P51-K51)/ABS(K51),"n/a")</f>
        <v>0.17440484019465974</v>
      </c>
      <c r="Q52" s="145">
        <f t="shared" ref="Q52:AB52" si="103">IFERROR((Q51-L51)/ABS(L51),"n/a")</f>
        <v>7.6807643248380505E-2</v>
      </c>
      <c r="R52" s="261">
        <f t="shared" si="103"/>
        <v>3.5182740726772362E-2</v>
      </c>
      <c r="S52" s="145">
        <f t="shared" si="103"/>
        <v>0.3094098602948942</v>
      </c>
      <c r="T52" s="145">
        <f t="shared" si="103"/>
        <v>-5.4940246670495081E-2</v>
      </c>
      <c r="U52" s="145">
        <f t="shared" si="103"/>
        <v>-7.7985590025011917E-2</v>
      </c>
      <c r="V52" s="145">
        <f t="shared" si="103"/>
        <v>-0.117991359687834</v>
      </c>
      <c r="W52" s="261">
        <f t="shared" si="103"/>
        <v>-9.6479184447286048E-3</v>
      </c>
      <c r="X52" s="145">
        <f t="shared" si="103"/>
        <v>-0.21533269449334635</v>
      </c>
      <c r="Y52" s="145">
        <f t="shared" si="103"/>
        <v>-4.5879391168470285E-2</v>
      </c>
      <c r="Z52" s="145">
        <f t="shared" si="103"/>
        <v>-9.6485545388290544E-2</v>
      </c>
      <c r="AA52" s="145">
        <f t="shared" si="103"/>
        <v>-0.20790540896402804</v>
      </c>
      <c r="AB52" s="261">
        <f t="shared" si="103"/>
        <v>-0.14352229156746049</v>
      </c>
      <c r="AC52" s="145">
        <f>IFERROR((AC51-X51)/ABS(X51),"n/a")</f>
        <v>-0.85668086426117696</v>
      </c>
      <c r="AD52" s="145">
        <f>IFERROR((AD51-Y51)/ABS(Y51),"n/a")</f>
        <v>-1.4309197058154521</v>
      </c>
      <c r="AE52" s="346"/>
    </row>
    <row r="53" spans="2:31">
      <c r="B53" s="156" t="s">
        <v>25</v>
      </c>
      <c r="C53" s="353"/>
      <c r="D53" s="158">
        <f t="shared" ref="D53:R53" si="104">IFERROR(D51/D44,"n/a")</f>
        <v>0.3573670340201246</v>
      </c>
      <c r="E53" s="158">
        <f t="shared" si="104"/>
        <v>0.39785355327787408</v>
      </c>
      <c r="F53" s="158">
        <f t="shared" si="104"/>
        <v>0.4044746457384461</v>
      </c>
      <c r="G53" s="158">
        <f t="shared" si="104"/>
        <v>0.38412235979606701</v>
      </c>
      <c r="H53" s="267">
        <f t="shared" si="104"/>
        <v>0.38631913234246218</v>
      </c>
      <c r="I53" s="158">
        <f t="shared" si="104"/>
        <v>0.35953244443492094</v>
      </c>
      <c r="J53" s="158">
        <f t="shared" si="104"/>
        <v>0.3622744540625113</v>
      </c>
      <c r="K53" s="158">
        <f t="shared" si="104"/>
        <v>0.33736466365590551</v>
      </c>
      <c r="L53" s="158">
        <f t="shared" si="104"/>
        <v>0.38159910286082416</v>
      </c>
      <c r="M53" s="267">
        <f t="shared" si="104"/>
        <v>0.36036831911929601</v>
      </c>
      <c r="N53" s="158">
        <f t="shared" si="104"/>
        <v>0.29354433844834799</v>
      </c>
      <c r="O53" s="158">
        <f t="shared" si="104"/>
        <v>0.34846622259069721</v>
      </c>
      <c r="P53" s="158">
        <f t="shared" si="104"/>
        <v>0.38799059486966547</v>
      </c>
      <c r="Q53" s="158">
        <f t="shared" si="104"/>
        <v>0.41921899114415218</v>
      </c>
      <c r="R53" s="267">
        <f t="shared" si="104"/>
        <v>0.36327663052735937</v>
      </c>
      <c r="S53" s="158">
        <f t="shared" ref="S53:T53" si="105">IFERROR(S51/S44,"n/a")</f>
        <v>0.36020290121634252</v>
      </c>
      <c r="T53" s="158">
        <f t="shared" si="105"/>
        <v>0.33744421985919482</v>
      </c>
      <c r="U53" s="158">
        <f t="shared" ref="U53:W53" si="106">IFERROR(U51/U44,"n/a")</f>
        <v>0.35385982004699412</v>
      </c>
      <c r="V53" s="158">
        <f t="shared" si="106"/>
        <v>0.37610122068982588</v>
      </c>
      <c r="W53" s="267">
        <f t="shared" si="106"/>
        <v>0.35682493302931151</v>
      </c>
      <c r="X53" s="158">
        <f t="shared" ref="X53:Y53" si="107">IFERROR(X51/X44,"n/a")</f>
        <v>0.27424495817110872</v>
      </c>
      <c r="Y53" s="158">
        <f t="shared" si="107"/>
        <v>0.31130654808268782</v>
      </c>
      <c r="Z53" s="158">
        <f t="shared" ref="Z53:AB53" si="108">IFERROR(Z51/Z44,"n/a")</f>
        <v>0.32180764127905864</v>
      </c>
      <c r="AA53" s="158">
        <f t="shared" si="108"/>
        <v>0.28984822934232712</v>
      </c>
      <c r="AB53" s="267">
        <f t="shared" si="108"/>
        <v>0.29921550162970101</v>
      </c>
      <c r="AC53" s="158">
        <f>IFERROR(AC51/AC44,"n/a")</f>
        <v>4.6524168218584114E-2</v>
      </c>
      <c r="AD53" s="158">
        <f>IFERROR(AD51/AD44,"n/a")</f>
        <v>-0.31742326080157279</v>
      </c>
      <c r="AE53" s="346"/>
    </row>
    <row r="54" spans="2:31">
      <c r="B54" s="237"/>
      <c r="C54" s="237"/>
      <c r="D54" s="238"/>
      <c r="E54" s="238"/>
      <c r="F54" s="238"/>
      <c r="G54" s="238"/>
      <c r="H54" s="268"/>
      <c r="I54" s="238"/>
      <c r="J54" s="238"/>
      <c r="K54" s="238"/>
      <c r="L54" s="238"/>
      <c r="M54" s="268"/>
      <c r="N54" s="238"/>
      <c r="O54" s="238"/>
      <c r="P54" s="238"/>
      <c r="Q54" s="238"/>
      <c r="R54" s="268"/>
      <c r="S54" s="238"/>
      <c r="T54" s="238"/>
      <c r="U54" s="238"/>
      <c r="V54" s="238"/>
      <c r="W54" s="268"/>
      <c r="X54" s="238"/>
      <c r="Y54" s="238"/>
      <c r="Z54" s="238"/>
      <c r="AA54" s="238"/>
      <c r="AB54" s="268"/>
      <c r="AC54" s="238"/>
      <c r="AD54" s="238"/>
      <c r="AE54" s="346"/>
    </row>
    <row r="55" spans="2:31">
      <c r="B55" s="151" t="s">
        <v>226</v>
      </c>
      <c r="C55" s="94"/>
      <c r="D55" s="153">
        <f>'Adjusted EBITDA by Segment'!$E$35</f>
        <v>17.173000000000002</v>
      </c>
      <c r="E55" s="153">
        <f>'Adjusted EBITDA by Segment'!$E$67</f>
        <v>38.749000000000009</v>
      </c>
      <c r="F55" s="153">
        <f>'Adjusted EBITDA by Segment'!$E$99</f>
        <v>39.76700000000001</v>
      </c>
      <c r="G55" s="153">
        <f>'Adjusted EBITDA by Segment'!$E$131</f>
        <v>38.970999999999997</v>
      </c>
      <c r="H55" s="152">
        <f>SUM(D55:G55)</f>
        <v>134.66000000000003</v>
      </c>
      <c r="I55" s="153">
        <f>'Adjusted EBITDA by Segment'!$E$195</f>
        <v>31.33</v>
      </c>
      <c r="J55" s="153">
        <f>'Adjusted EBITDA by Segment'!$E$227</f>
        <v>34.825000000000017</v>
      </c>
      <c r="K55" s="153">
        <f>'Adjusted EBITDA by Segment'!$E$259</f>
        <v>28.26400000000001</v>
      </c>
      <c r="L55" s="153">
        <f>'Adjusted EBITDA by Segment'!$E$291</f>
        <v>41.75800000000001</v>
      </c>
      <c r="M55" s="152">
        <f>SUM(I55:L55)</f>
        <v>136.17700000000002</v>
      </c>
      <c r="N55" s="153">
        <f>'Adjusted EBITDA by Segment'!$E$355</f>
        <v>19.718999999999994</v>
      </c>
      <c r="O55" s="153">
        <f>'Adjusted EBITDA by Segment'!$E$387</f>
        <v>35.239999999999988</v>
      </c>
      <c r="P55" s="153">
        <f>'Adjusted EBITDA by Segment'!$E$419</f>
        <v>39.573999999999991</v>
      </c>
      <c r="Q55" s="153">
        <f>'Adjusted EBITDA by Segment'!$E$452</f>
        <v>43.399000000000001</v>
      </c>
      <c r="R55" s="152">
        <f>SUM(N55:Q55)</f>
        <v>137.93199999999996</v>
      </c>
      <c r="S55" s="153">
        <f>'Adjusted EBITDA by Segment'!E516</f>
        <v>30.71200000000001</v>
      </c>
      <c r="T55" s="153">
        <f>'Adjusted EBITDA by Segment'!E548</f>
        <v>22.813000000000002</v>
      </c>
      <c r="U55" s="153">
        <f>'Adjusted EBITDA by Segment'!E580</f>
        <v>28.50500000000001</v>
      </c>
      <c r="V55" s="153">
        <f>'Adjusted EBITDA by Segment'!E614</f>
        <v>29.115999999999993</v>
      </c>
      <c r="W55" s="152">
        <f>SUM(S55:V55)</f>
        <v>111.14600000000002</v>
      </c>
      <c r="X55" s="153">
        <f>'Adjusted EBITDA by Segment'!E684</f>
        <v>15.424295679999652</v>
      </c>
      <c r="Y55" s="153">
        <f>'Adjusted EBITDA by Segment'!E718</f>
        <v>22.660000000000011</v>
      </c>
      <c r="Z55" s="153">
        <f>'Adjusted EBITDA by Segment'!E751</f>
        <v>24.644000000000013</v>
      </c>
      <c r="AA55" s="153">
        <f>'Adjusted EBITDA by Segment'!E783</f>
        <v>17.699999999999996</v>
      </c>
      <c r="AB55" s="152">
        <f>SUM(X55:AA55)</f>
        <v>80.428295679999678</v>
      </c>
      <c r="AC55" s="153">
        <f>'Adjusted EBITDA by Segment'!E850</f>
        <v>-32.578999999999994</v>
      </c>
      <c r="AD55" s="153">
        <f>'Adjusted EBITDA by Segment'!E883</f>
        <v>-68.308999999999997</v>
      </c>
      <c r="AE55" s="346"/>
    </row>
    <row r="56" spans="2:31">
      <c r="B56" s="157" t="s">
        <v>10</v>
      </c>
      <c r="C56" s="237"/>
      <c r="D56" s="145" t="s">
        <v>26</v>
      </c>
      <c r="E56" s="145" t="s">
        <v>26</v>
      </c>
      <c r="F56" s="145" t="s">
        <v>26</v>
      </c>
      <c r="G56" s="145" t="s">
        <v>26</v>
      </c>
      <c r="H56" s="261" t="s">
        <v>26</v>
      </c>
      <c r="I56" s="145">
        <f t="shared" ref="I56" si="109">IFERROR((I55-D55)/ABS(D55),"n/a")</f>
        <v>0.82437547312641912</v>
      </c>
      <c r="J56" s="145">
        <f t="shared" ref="J56" si="110">IFERROR((J55-E55)/ABS(E55),"n/a")</f>
        <v>-0.1012671294743088</v>
      </c>
      <c r="K56" s="145">
        <f t="shared" ref="K56" si="111">IFERROR((K55-F55)/ABS(F55),"n/a")</f>
        <v>-0.28925993914552262</v>
      </c>
      <c r="L56" s="145">
        <f t="shared" ref="L56" si="112">IFERROR((L55-G55)/ABS(G55),"n/a")</f>
        <v>7.1514716070924883E-2</v>
      </c>
      <c r="M56" s="261">
        <f t="shared" ref="M56" si="113">IFERROR((M55-H55)/ABS(H55),"n/a")</f>
        <v>1.1265409178672178E-2</v>
      </c>
      <c r="N56" s="145">
        <f t="shared" ref="N56" si="114">IFERROR((N55-I55)/ABS(I55),"n/a")</f>
        <v>-0.37060325566549651</v>
      </c>
      <c r="O56" s="145">
        <f t="shared" ref="O56" si="115">IFERROR((O55-J55)/ABS(J55),"n/a")</f>
        <v>1.1916726489589965E-2</v>
      </c>
      <c r="P56" s="145">
        <f t="shared" ref="P56" si="116">IFERROR((P55-K55)/ABS(K55),"n/a")</f>
        <v>0.40015567506368444</v>
      </c>
      <c r="Q56" s="145">
        <f t="shared" ref="Q56" si="117">IFERROR((Q55-L55)/ABS(L55),"n/a")</f>
        <v>3.9297859092868211E-2</v>
      </c>
      <c r="R56" s="261">
        <f t="shared" ref="R56:AB56" si="118">IFERROR((R55-M55)/ABS(M55),"n/a")</f>
        <v>1.2887638881749035E-2</v>
      </c>
      <c r="S56" s="145">
        <f t="shared" si="118"/>
        <v>0.55748263096506012</v>
      </c>
      <c r="T56" s="145">
        <f t="shared" si="118"/>
        <v>-0.35263904653802469</v>
      </c>
      <c r="U56" s="145">
        <f t="shared" si="118"/>
        <v>-0.27970384595946796</v>
      </c>
      <c r="V56" s="145">
        <f t="shared" si="118"/>
        <v>-0.32910896564436987</v>
      </c>
      <c r="W56" s="261">
        <f t="shared" si="118"/>
        <v>-0.19419714062001531</v>
      </c>
      <c r="X56" s="145">
        <f t="shared" si="118"/>
        <v>-0.49777625423288463</v>
      </c>
      <c r="Y56" s="145">
        <f t="shared" si="118"/>
        <v>-6.7067023188529156E-3</v>
      </c>
      <c r="Z56" s="145">
        <f t="shared" si="118"/>
        <v>-0.13544992106647941</v>
      </c>
      <c r="AA56" s="145">
        <f t="shared" si="118"/>
        <v>-0.39208682511333975</v>
      </c>
      <c r="AB56" s="261">
        <f t="shared" si="118"/>
        <v>-0.27637255789682341</v>
      </c>
      <c r="AC56" s="145">
        <f>IFERROR((AC55-X55)/ABS(X55),"n/a")</f>
        <v>-3.1121872062038123</v>
      </c>
      <c r="AD56" s="145">
        <f>IFERROR((AD55-Y55)/ABS(Y55),"n/a")</f>
        <v>-4.0145189761694597</v>
      </c>
      <c r="AE56" s="346"/>
    </row>
    <row r="57" spans="2:31">
      <c r="B57" s="156" t="s">
        <v>25</v>
      </c>
      <c r="C57" s="353"/>
      <c r="D57" s="158">
        <f t="shared" ref="D57:W57" si="119">IFERROR(D55/D44,"n/a")</f>
        <v>0.10285697172975564</v>
      </c>
      <c r="E57" s="158">
        <f t="shared" si="119"/>
        <v>0.22003350273984276</v>
      </c>
      <c r="F57" s="158">
        <f t="shared" si="119"/>
        <v>0.22388429426369338</v>
      </c>
      <c r="G57" s="158">
        <f t="shared" si="119"/>
        <v>0.20274165019248777</v>
      </c>
      <c r="H57" s="267">
        <f t="shared" si="119"/>
        <v>0.18888832780667356</v>
      </c>
      <c r="I57" s="158">
        <f t="shared" si="119"/>
        <v>0.16783359136029313</v>
      </c>
      <c r="J57" s="158">
        <f t="shared" si="119"/>
        <v>0.17805921843123831</v>
      </c>
      <c r="K57" s="158">
        <f t="shared" si="119"/>
        <v>0.13934959670262492</v>
      </c>
      <c r="L57" s="158">
        <f t="shared" si="119"/>
        <v>0.19926988141538024</v>
      </c>
      <c r="M57" s="267">
        <f t="shared" si="119"/>
        <v>0.17137007212098107</v>
      </c>
      <c r="N57" s="158">
        <f t="shared" si="119"/>
        <v>0.10184749990961348</v>
      </c>
      <c r="O57" s="158">
        <f t="shared" si="119"/>
        <v>0.16791026997150665</v>
      </c>
      <c r="P57" s="158">
        <f t="shared" si="119"/>
        <v>0.19106705742054156</v>
      </c>
      <c r="Q57" s="158">
        <f t="shared" si="119"/>
        <v>0.21128913685911946</v>
      </c>
      <c r="R57" s="267">
        <f t="shared" si="119"/>
        <v>0.16903244939700415</v>
      </c>
      <c r="S57" s="158">
        <f t="shared" si="119"/>
        <v>0.14865224609516808</v>
      </c>
      <c r="T57" s="158">
        <f t="shared" si="119"/>
        <v>0.11137963695306169</v>
      </c>
      <c r="U57" s="158">
        <f t="shared" si="119"/>
        <v>0.13613483103138674</v>
      </c>
      <c r="V57" s="158">
        <f t="shared" si="119"/>
        <v>0.14418501002797926</v>
      </c>
      <c r="W57" s="267">
        <f t="shared" si="119"/>
        <v>0.13509118223319899</v>
      </c>
      <c r="X57" s="158">
        <f t="shared" ref="X57:Y57" si="120">IFERROR(X55/X44,"n/a")</f>
        <v>7.243936034415388E-2</v>
      </c>
      <c r="Y57" s="158">
        <f t="shared" si="120"/>
        <v>0.10697105738954747</v>
      </c>
      <c r="Z57" s="158">
        <f t="shared" ref="Z57:AB57" si="121">IFERROR(Z55/Z44,"n/a")</f>
        <v>0.11846482204318656</v>
      </c>
      <c r="AA57" s="158">
        <f t="shared" si="121"/>
        <v>8.5280655263791832E-2</v>
      </c>
      <c r="AB57" s="267">
        <f t="shared" si="121"/>
        <v>9.5709459384199794E-2</v>
      </c>
      <c r="AC57" s="158">
        <f>IFERROR(AC55/AC44,"n/a")</f>
        <v>-0.18111015370931427</v>
      </c>
      <c r="AD57" s="158">
        <f>IFERROR(AD55/AD44,"n/a")</f>
        <v>-0.76302444037353112</v>
      </c>
      <c r="AE57" s="346"/>
    </row>
    <row r="58" spans="2:31">
      <c r="B58" s="237"/>
      <c r="C58" s="237"/>
      <c r="D58" s="238"/>
      <c r="E58" s="238"/>
      <c r="F58" s="238"/>
      <c r="G58" s="238"/>
      <c r="H58" s="268"/>
      <c r="I58" s="238"/>
      <c r="J58" s="238"/>
      <c r="K58" s="238"/>
      <c r="L58" s="238"/>
      <c r="M58" s="268"/>
      <c r="N58" s="238"/>
      <c r="O58" s="238"/>
      <c r="P58" s="238"/>
      <c r="Q58" s="238"/>
      <c r="R58" s="268"/>
      <c r="S58" s="238"/>
      <c r="T58" s="238"/>
      <c r="U58" s="238"/>
      <c r="V58" s="238"/>
      <c r="W58" s="268"/>
      <c r="X58" s="238"/>
      <c r="Y58" s="238"/>
      <c r="Z58" s="238"/>
      <c r="AA58" s="238"/>
      <c r="AB58" s="268"/>
      <c r="AC58" s="238"/>
      <c r="AD58" s="238"/>
      <c r="AE58" s="346"/>
    </row>
    <row r="59" spans="2:31">
      <c r="B59" s="201" t="s">
        <v>125</v>
      </c>
      <c r="C59" s="354"/>
      <c r="D59" s="159">
        <v>33.985999999999997</v>
      </c>
      <c r="E59" s="159">
        <v>31.337</v>
      </c>
      <c r="F59" s="159">
        <v>33.030999999999999</v>
      </c>
      <c r="G59" s="159">
        <v>34.091999999999999</v>
      </c>
      <c r="H59" s="155">
        <v>132.44550666000001</v>
      </c>
      <c r="I59" s="159">
        <v>31.658000000000001</v>
      </c>
      <c r="J59" s="159">
        <v>36.799999999999997</v>
      </c>
      <c r="K59" s="159">
        <v>35.572000000000003</v>
      </c>
      <c r="L59" s="159">
        <v>22.527999999999999</v>
      </c>
      <c r="M59" s="155">
        <v>126.5579542</v>
      </c>
      <c r="N59" s="159">
        <v>36.890999999999998</v>
      </c>
      <c r="O59" s="159">
        <v>29.027000000000001</v>
      </c>
      <c r="P59" s="159">
        <v>26.274999999999999</v>
      </c>
      <c r="Q59" s="159">
        <v>24.754999999999999</v>
      </c>
      <c r="R59" s="155">
        <v>116.94738876</v>
      </c>
      <c r="S59" s="159">
        <v>24.344999999999999</v>
      </c>
      <c r="T59" s="159">
        <v>22.824999999999999</v>
      </c>
      <c r="U59" s="159">
        <v>25.315000000000001</v>
      </c>
      <c r="V59" s="159">
        <v>25.888999999999996</v>
      </c>
      <c r="W59" s="155">
        <f>SUM(S59:V59)</f>
        <v>98.373999999999995</v>
      </c>
      <c r="X59" s="159">
        <v>12.49</v>
      </c>
      <c r="Y59" s="159">
        <v>11.096</v>
      </c>
      <c r="Z59" s="159">
        <v>7.9189999999999996</v>
      </c>
      <c r="AA59" s="159">
        <v>5.5569999999999986</v>
      </c>
      <c r="AB59" s="155">
        <f>SUM(X59:AA59)</f>
        <v>37.061999999999998</v>
      </c>
      <c r="AC59" s="159">
        <v>6.3920000000000003</v>
      </c>
      <c r="AD59" s="159">
        <v>3.081</v>
      </c>
      <c r="AE59" s="346"/>
    </row>
    <row r="60" spans="2:31">
      <c r="B60" s="281" t="s">
        <v>124</v>
      </c>
      <c r="C60" s="355"/>
      <c r="D60" s="282">
        <f t="shared" ref="D60" si="122">D59/D$44</f>
        <v>0.20355773838045038</v>
      </c>
      <c r="E60" s="282">
        <f t="shared" ref="E60" si="123">E59/E$44</f>
        <v>0.17794497600863121</v>
      </c>
      <c r="F60" s="282">
        <f t="shared" ref="F60" si="124">F59/F$44</f>
        <v>0.18596127753725589</v>
      </c>
      <c r="G60" s="282">
        <f t="shared" ref="G60" si="125">G59/G$44</f>
        <v>0.17735927582977837</v>
      </c>
      <c r="H60" s="283">
        <f t="shared" ref="H60" si="126">H59/H$44</f>
        <v>0.18578204573381138</v>
      </c>
      <c r="I60" s="282">
        <f t="shared" ref="I60" si="127">I59/I$44</f>
        <v>0.16959067460211172</v>
      </c>
      <c r="J60" s="282">
        <f t="shared" ref="J60" si="128">J59/J$44</f>
        <v>0.18815733634657764</v>
      </c>
      <c r="K60" s="282">
        <f t="shared" ref="K60" si="129">K59/K$44</f>
        <v>0.17538012503204686</v>
      </c>
      <c r="L60" s="282">
        <f t="shared" ref="L60" si="130">L59/L$44</f>
        <v>0.10750399656414783</v>
      </c>
      <c r="M60" s="283">
        <f t="shared" ref="M60" si="131">M59/M$44</f>
        <v>0.15926511627321657</v>
      </c>
      <c r="N60" s="282">
        <f t="shared" ref="N60" si="132">N59/N$44</f>
        <v>0.19053989143290997</v>
      </c>
      <c r="O60" s="282">
        <f t="shared" ref="O60" si="133">O59/O$44</f>
        <v>0.1383067935999695</v>
      </c>
      <c r="P60" s="282">
        <f t="shared" ref="P60" si="134">P59/P$44</f>
        <v>0.12685821331492217</v>
      </c>
      <c r="Q60" s="282">
        <f t="shared" ref="Q60" si="135">Q59/Q$44</f>
        <v>0.12052034800220056</v>
      </c>
      <c r="R60" s="283">
        <f t="shared" ref="R60:S60" si="136">R59/R$44</f>
        <v>0.14331629768789314</v>
      </c>
      <c r="S60" s="282">
        <f t="shared" si="136"/>
        <v>0.11783468778284922</v>
      </c>
      <c r="T60" s="282">
        <f t="shared" ref="T60:U60" si="137">T59/T$44</f>
        <v>0.11143822440948725</v>
      </c>
      <c r="U60" s="282">
        <f t="shared" si="137"/>
        <v>0.12089995606242956</v>
      </c>
      <c r="V60" s="282">
        <f t="shared" ref="V60:W60" si="138">V59/V$44</f>
        <v>0.12820462029861091</v>
      </c>
      <c r="W60" s="283">
        <f t="shared" si="138"/>
        <v>0.11956759542411527</v>
      </c>
      <c r="X60" s="282">
        <f t="shared" ref="X60:Y60" si="139">X59/X$44</f>
        <v>5.8658601304672493E-2</v>
      </c>
      <c r="Y60" s="162">
        <f t="shared" si="139"/>
        <v>5.2380884942383861E-2</v>
      </c>
      <c r="Z60" s="162">
        <f t="shared" ref="Z60:AB60" si="140">Z59/Z$44</f>
        <v>3.8066990981983191E-2</v>
      </c>
      <c r="AA60" s="162">
        <f t="shared" si="140"/>
        <v>2.6774271259937355E-2</v>
      </c>
      <c r="AB60" s="283">
        <f t="shared" si="140"/>
        <v>4.4103682089825756E-2</v>
      </c>
      <c r="AC60" s="162">
        <f>AC59/AC$44</f>
        <v>3.5533813269588911E-2</v>
      </c>
      <c r="AD60" s="162">
        <f>AD59/AD$44</f>
        <v>3.4415352307761049E-2</v>
      </c>
      <c r="AE60" s="346"/>
    </row>
    <row r="61" spans="2:31">
      <c r="B61" s="230"/>
      <c r="C61" s="230"/>
      <c r="D61" s="160"/>
      <c r="E61" s="160"/>
      <c r="F61" s="160"/>
      <c r="G61" s="160"/>
      <c r="H61" s="270"/>
      <c r="I61" s="160"/>
      <c r="J61" s="160"/>
      <c r="K61" s="160"/>
      <c r="L61" s="160"/>
      <c r="M61" s="270"/>
      <c r="N61" s="160"/>
      <c r="O61" s="160"/>
      <c r="P61" s="160"/>
      <c r="Q61" s="160"/>
      <c r="R61" s="270"/>
      <c r="S61" s="160"/>
      <c r="T61" s="160"/>
      <c r="U61" s="160"/>
      <c r="V61" s="160"/>
      <c r="W61" s="270"/>
      <c r="X61" s="160"/>
      <c r="Y61" s="160"/>
      <c r="Z61" s="160"/>
      <c r="AA61" s="160"/>
      <c r="AB61" s="270"/>
      <c r="AC61" s="160"/>
      <c r="AD61" s="160"/>
      <c r="AE61" s="346"/>
    </row>
    <row r="62" spans="2:31" ht="15.75">
      <c r="B62" s="164" t="s">
        <v>110</v>
      </c>
      <c r="C62" s="164"/>
      <c r="D62" s="160"/>
      <c r="E62" s="160"/>
      <c r="F62" s="160"/>
      <c r="G62" s="160"/>
      <c r="H62" s="270"/>
      <c r="I62" s="160"/>
      <c r="J62" s="160"/>
      <c r="K62" s="160"/>
      <c r="L62" s="160"/>
      <c r="M62" s="270"/>
      <c r="N62" s="160"/>
      <c r="O62" s="160"/>
      <c r="P62" s="160"/>
      <c r="Q62" s="160"/>
      <c r="R62" s="270"/>
      <c r="S62" s="160"/>
      <c r="T62" s="160"/>
      <c r="U62" s="160"/>
      <c r="V62" s="160"/>
      <c r="W62" s="270"/>
      <c r="X62" s="160"/>
      <c r="Y62" s="160"/>
      <c r="Z62" s="160"/>
      <c r="AA62" s="160"/>
      <c r="AB62" s="270"/>
      <c r="AC62" s="160"/>
      <c r="AD62" s="160"/>
      <c r="AE62" s="346"/>
    </row>
    <row r="63" spans="2:31" s="15" customFormat="1">
      <c r="B63" s="37" t="s">
        <v>227</v>
      </c>
      <c r="C63" s="37"/>
      <c r="D63" s="316" t="s">
        <v>26</v>
      </c>
      <c r="E63" s="316" t="s">
        <v>26</v>
      </c>
      <c r="F63" s="316" t="s">
        <v>26</v>
      </c>
      <c r="G63" s="316" t="s">
        <v>26</v>
      </c>
      <c r="H63" s="317" t="s">
        <v>26</v>
      </c>
      <c r="I63" s="316" t="s">
        <v>26</v>
      </c>
      <c r="J63" s="316" t="s">
        <v>26</v>
      </c>
      <c r="K63" s="316" t="s">
        <v>26</v>
      </c>
      <c r="L63" s="316" t="s">
        <v>26</v>
      </c>
      <c r="M63" s="317" t="s">
        <v>26</v>
      </c>
      <c r="N63" s="316" t="s">
        <v>26</v>
      </c>
      <c r="O63" s="316" t="s">
        <v>26</v>
      </c>
      <c r="P63" s="316" t="s">
        <v>26</v>
      </c>
      <c r="Q63" s="316" t="s">
        <v>26</v>
      </c>
      <c r="R63" s="317" t="s">
        <v>26</v>
      </c>
      <c r="S63" s="316">
        <v>16.963000000000001</v>
      </c>
      <c r="T63" s="316">
        <v>22.555</v>
      </c>
      <c r="U63" s="316">
        <v>26.701000000000001</v>
      </c>
      <c r="V63" s="316">
        <v>22.436</v>
      </c>
      <c r="W63" s="317">
        <f>SUM(S63:V63)</f>
        <v>88.655000000000001</v>
      </c>
      <c r="X63" s="316">
        <v>23.024000000000001</v>
      </c>
      <c r="Y63" s="316">
        <v>28.89</v>
      </c>
      <c r="Z63" s="316">
        <v>30.462</v>
      </c>
      <c r="AA63" s="316">
        <v>26.106000000000002</v>
      </c>
      <c r="AB63" s="317">
        <f>SUM(X63:AA63)</f>
        <v>108.482</v>
      </c>
      <c r="AC63" s="316">
        <v>21.018999999999998</v>
      </c>
      <c r="AD63" s="316">
        <v>11.093999999999999</v>
      </c>
      <c r="AE63" s="346"/>
    </row>
    <row r="64" spans="2:31">
      <c r="B64" s="167" t="s">
        <v>10</v>
      </c>
      <c r="C64" s="167"/>
      <c r="D64" s="145" t="s">
        <v>26</v>
      </c>
      <c r="E64" s="145" t="s">
        <v>26</v>
      </c>
      <c r="F64" s="145" t="s">
        <v>26</v>
      </c>
      <c r="G64" s="145" t="s">
        <v>26</v>
      </c>
      <c r="H64" s="261" t="s">
        <v>26</v>
      </c>
      <c r="I64" s="145" t="str">
        <f t="shared" ref="I64" si="141">IFERROR((I63-D63)/ABS(D63),"n/a")</f>
        <v>n/a</v>
      </c>
      <c r="J64" s="145" t="str">
        <f t="shared" ref="J64" si="142">IFERROR((J63-E63)/ABS(E63),"n/a")</f>
        <v>n/a</v>
      </c>
      <c r="K64" s="145" t="str">
        <f t="shared" ref="K64" si="143">IFERROR((K63-F63)/ABS(F63),"n/a")</f>
        <v>n/a</v>
      </c>
      <c r="L64" s="145" t="str">
        <f>IFERROR((L63-G63)/ABS(G63),"n/a")</f>
        <v>n/a</v>
      </c>
      <c r="M64" s="261" t="str">
        <f t="shared" ref="M64" si="144">IFERROR((M63-H63)/ABS(H63),"n/a")</f>
        <v>n/a</v>
      </c>
      <c r="N64" s="145" t="str">
        <f t="shared" ref="N64" si="145">IFERROR((N63-I63)/ABS(I63),"n/a")</f>
        <v>n/a</v>
      </c>
      <c r="O64" s="145" t="str">
        <f t="shared" ref="O64" si="146">IFERROR((O63-J63)/ABS(J63),"n/a")</f>
        <v>n/a</v>
      </c>
      <c r="P64" s="145" t="str">
        <f t="shared" ref="P64" si="147">IFERROR((P63-K63)/ABS(K63),"n/a")</f>
        <v>n/a</v>
      </c>
      <c r="Q64" s="145" t="str">
        <f t="shared" ref="Q64" si="148">IFERROR((Q63-L63)/ABS(L63),"n/a")</f>
        <v>n/a</v>
      </c>
      <c r="R64" s="261" t="str">
        <f t="shared" ref="R64" si="149">IFERROR((R63-M63)/ABS(M63),"n/a")</f>
        <v>n/a</v>
      </c>
      <c r="S64" s="145" t="str">
        <f t="shared" ref="S64:AC64" si="150">IFERROR((S63-N63)/ABS(N63),"n/a")</f>
        <v>n/a</v>
      </c>
      <c r="T64" s="145" t="str">
        <f t="shared" si="150"/>
        <v>n/a</v>
      </c>
      <c r="U64" s="145" t="str">
        <f t="shared" si="150"/>
        <v>n/a</v>
      </c>
      <c r="V64" s="145" t="str">
        <f t="shared" si="150"/>
        <v>n/a</v>
      </c>
      <c r="W64" s="261" t="str">
        <f t="shared" si="150"/>
        <v>n/a</v>
      </c>
      <c r="X64" s="145">
        <f t="shared" si="150"/>
        <v>0.35730708011554557</v>
      </c>
      <c r="Y64" s="145">
        <f t="shared" si="150"/>
        <v>0.28086898692086015</v>
      </c>
      <c r="Z64" s="145">
        <f t="shared" si="150"/>
        <v>0.14085614770982358</v>
      </c>
      <c r="AA64" s="145">
        <f t="shared" si="150"/>
        <v>0.16357639507933686</v>
      </c>
      <c r="AB64" s="261">
        <f t="shared" si="150"/>
        <v>0.22364220856127684</v>
      </c>
      <c r="AC64" s="145">
        <f t="shared" si="150"/>
        <v>-8.7083043780403172E-2</v>
      </c>
      <c r="AD64" s="145">
        <f>IFERROR((AD63-Y63)/ABS(Y63),"n/a")</f>
        <v>-0.61599169262720666</v>
      </c>
      <c r="AE64" s="346"/>
    </row>
    <row r="65" spans="2:31">
      <c r="B65" s="230"/>
      <c r="C65" s="230"/>
      <c r="D65" s="160"/>
      <c r="E65" s="160"/>
      <c r="F65" s="160"/>
      <c r="G65" s="160"/>
      <c r="H65" s="270"/>
      <c r="I65" s="160"/>
      <c r="J65" s="160"/>
      <c r="K65" s="160"/>
      <c r="L65" s="160"/>
      <c r="M65" s="270"/>
      <c r="N65" s="160"/>
      <c r="O65" s="160"/>
      <c r="P65" s="160"/>
      <c r="Q65" s="160"/>
      <c r="R65" s="270"/>
      <c r="S65" s="160"/>
      <c r="T65" s="160"/>
      <c r="U65" s="160"/>
      <c r="V65" s="160"/>
      <c r="W65" s="270"/>
      <c r="X65" s="160"/>
      <c r="Y65" s="160"/>
      <c r="Z65" s="160"/>
      <c r="AA65" s="160"/>
      <c r="AB65" s="270"/>
      <c r="AC65" s="160"/>
      <c r="AD65" s="160"/>
      <c r="AE65" s="346"/>
    </row>
    <row r="66" spans="2:31">
      <c r="B66" s="151" t="s">
        <v>111</v>
      </c>
      <c r="C66" s="94"/>
      <c r="D66" s="159">
        <v>37.94</v>
      </c>
      <c r="E66" s="159">
        <v>40.527000000000001</v>
      </c>
      <c r="F66" s="159">
        <v>41.354999999999997</v>
      </c>
      <c r="G66" s="159">
        <v>39.356000000000002</v>
      </c>
      <c r="H66" s="155">
        <f>SUM(D66:G66)</f>
        <v>159.178</v>
      </c>
      <c r="I66" s="159">
        <v>51.707000000000001</v>
      </c>
      <c r="J66" s="159">
        <v>56.588000000000001</v>
      </c>
      <c r="K66" s="159">
        <v>59.563000000000002</v>
      </c>
      <c r="L66" s="159">
        <v>56.811</v>
      </c>
      <c r="M66" s="155">
        <f>SUM(I66:L66)</f>
        <v>224.66900000000001</v>
      </c>
      <c r="N66" s="159">
        <v>64.363</v>
      </c>
      <c r="O66" s="159">
        <v>61.905999999999999</v>
      </c>
      <c r="P66" s="159">
        <v>67.802000000000007</v>
      </c>
      <c r="Q66" s="159">
        <v>64.28</v>
      </c>
      <c r="R66" s="155">
        <f>SUM(N66:Q66)</f>
        <v>258.351</v>
      </c>
      <c r="S66" s="159">
        <v>68.128</v>
      </c>
      <c r="T66" s="159">
        <v>68.313999999999993</v>
      </c>
      <c r="U66" s="159">
        <v>69.911000000000001</v>
      </c>
      <c r="V66" s="159">
        <v>66.725999999999999</v>
      </c>
      <c r="W66" s="155">
        <f>SUM(S66:V66)</f>
        <v>273.07900000000001</v>
      </c>
      <c r="X66" s="159">
        <v>72.831000000000003</v>
      </c>
      <c r="Y66" s="159">
        <v>73.876000000000005</v>
      </c>
      <c r="Z66" s="159">
        <v>74.817999999999998</v>
      </c>
      <c r="AA66" s="159">
        <v>71.355000000000004</v>
      </c>
      <c r="AB66" s="155">
        <f>SUM(X66:AA66)</f>
        <v>292.88</v>
      </c>
      <c r="AC66" s="159">
        <v>59.237000000000002</v>
      </c>
      <c r="AD66" s="159">
        <v>29.001999999999999</v>
      </c>
      <c r="AE66" s="346"/>
    </row>
    <row r="67" spans="2:31">
      <c r="B67" s="156" t="s">
        <v>10</v>
      </c>
      <c r="C67" s="353"/>
      <c r="D67" s="163" t="str">
        <f>IFERROR((D66-#REF!)/ABS(#REF!),"n/a")</f>
        <v>n/a</v>
      </c>
      <c r="E67" s="163" t="str">
        <f>IFERROR((E66-#REF!)/ABS(#REF!),"n/a")</f>
        <v>n/a</v>
      </c>
      <c r="F67" s="163" t="str">
        <f>IFERROR((F66-#REF!)/ABS(#REF!),"n/a")</f>
        <v>n/a</v>
      </c>
      <c r="G67" s="163" t="str">
        <f>IFERROR((G66-#REF!)/ABS(#REF!),"n/a")</f>
        <v>n/a</v>
      </c>
      <c r="H67" s="271" t="str">
        <f>IFERROR((H66-#REF!)/ABS(#REF!),"n/a")</f>
        <v>n/a</v>
      </c>
      <c r="I67" s="163">
        <f t="shared" ref="I67" si="151">IFERROR((I66-D66)/ABS(D66),"n/a")</f>
        <v>0.3628624143384292</v>
      </c>
      <c r="J67" s="163">
        <f t="shared" ref="J67" si="152">IFERROR((J66-E66)/ABS(E66),"n/a")</f>
        <v>0.39630369876872207</v>
      </c>
      <c r="K67" s="163">
        <f t="shared" ref="K67" si="153">IFERROR((K66-F66)/ABS(F66),"n/a")</f>
        <v>0.44028533430056843</v>
      </c>
      <c r="L67" s="163">
        <f t="shared" ref="L67" si="154">IFERROR((L66-G66)/ABS(G66),"n/a")</f>
        <v>0.44351560117898153</v>
      </c>
      <c r="M67" s="271">
        <f t="shared" ref="M67" si="155">IFERROR((M66-H66)/ABS(H66),"n/a")</f>
        <v>0.41143248438854624</v>
      </c>
      <c r="N67" s="163">
        <f t="shared" ref="N67" si="156">IFERROR((N66-I66)/ABS(I66),"n/a")</f>
        <v>0.24476376506082345</v>
      </c>
      <c r="O67" s="163">
        <f t="shared" ref="O67" si="157">IFERROR((O66-J66)/ABS(J66),"n/a")</f>
        <v>9.3977521736057071E-2</v>
      </c>
      <c r="P67" s="163">
        <f t="shared" ref="P67" si="158">IFERROR((P66-K66)/ABS(K66),"n/a")</f>
        <v>0.13832412739452352</v>
      </c>
      <c r="Q67" s="163">
        <f t="shared" ref="Q67" si="159">IFERROR((Q66-L66)/ABS(L66),"n/a")</f>
        <v>0.13147101793666721</v>
      </c>
      <c r="R67" s="271">
        <f>IFERROR((R66-M66)/ABS(M66),"n/a")</f>
        <v>0.14991832429040047</v>
      </c>
      <c r="S67" s="163">
        <f t="shared" ref="S67:AC67" si="160">IFERROR((S66-N66)/ABS(N66),"n/a")</f>
        <v>5.8496341065519021E-2</v>
      </c>
      <c r="T67" s="163">
        <f t="shared" si="160"/>
        <v>0.10351177591832769</v>
      </c>
      <c r="U67" s="163">
        <f t="shared" si="160"/>
        <v>3.1105277130468047E-2</v>
      </c>
      <c r="V67" s="163">
        <f t="shared" si="160"/>
        <v>3.8052271313005565E-2</v>
      </c>
      <c r="W67" s="271">
        <f>IFERROR((W66-R66)/ABS(R66),"n/a")</f>
        <v>5.700771431115037E-2</v>
      </c>
      <c r="X67" s="163">
        <f t="shared" si="160"/>
        <v>6.9031822451855379E-2</v>
      </c>
      <c r="Y67" s="163">
        <f t="shared" si="160"/>
        <v>8.1418157332318594E-2</v>
      </c>
      <c r="Z67" s="163">
        <f t="shared" si="160"/>
        <v>7.0189240605913181E-2</v>
      </c>
      <c r="AA67" s="163">
        <f t="shared" si="160"/>
        <v>6.9373257800557572E-2</v>
      </c>
      <c r="AB67" s="271">
        <f>IFERROR((AB66-W66)/ABS(W66),"n/a")</f>
        <v>7.2510152739683337E-2</v>
      </c>
      <c r="AC67" s="163">
        <f t="shared" si="160"/>
        <v>-0.18665128859963478</v>
      </c>
      <c r="AD67" s="163">
        <f>IFERROR((AD66-Y66)/ABS(Y66),"n/a")</f>
        <v>-0.60742324976988471</v>
      </c>
      <c r="AE67" s="346"/>
    </row>
    <row r="68" spans="2:31">
      <c r="B68" s="10"/>
      <c r="C68" s="10"/>
      <c r="D68" s="179"/>
      <c r="E68" s="179"/>
      <c r="F68" s="179"/>
      <c r="G68" s="179"/>
      <c r="H68" s="273"/>
      <c r="I68" s="179"/>
      <c r="J68" s="179"/>
      <c r="K68" s="179"/>
      <c r="L68" s="179"/>
      <c r="M68" s="273"/>
      <c r="N68" s="179"/>
      <c r="O68" s="179"/>
      <c r="P68" s="179"/>
      <c r="Q68" s="179"/>
      <c r="R68" s="273"/>
      <c r="S68" s="179"/>
      <c r="T68" s="179"/>
      <c r="U68" s="179"/>
      <c r="V68" s="179"/>
      <c r="W68" s="273"/>
      <c r="X68" s="179"/>
      <c r="Y68" s="179"/>
      <c r="Z68" s="179"/>
      <c r="AA68" s="179"/>
      <c r="AB68" s="273"/>
      <c r="AC68" s="179"/>
      <c r="AD68" s="179"/>
      <c r="AE68" s="346"/>
    </row>
    <row r="69" spans="2:31">
      <c r="B69" s="151" t="s">
        <v>228</v>
      </c>
      <c r="C69" s="94"/>
      <c r="D69" s="153">
        <f>+'Adjusted EBITDA by Segment'!$F$20</f>
        <v>11.856</v>
      </c>
      <c r="E69" s="153">
        <f>+'Adjusted EBITDA by Segment'!$F$52</f>
        <v>13.501000000000001</v>
      </c>
      <c r="F69" s="153">
        <f>+'Adjusted EBITDA by Segment'!$F$84</f>
        <v>14.468</v>
      </c>
      <c r="G69" s="153">
        <f>+'Adjusted EBITDA by Segment'!$F$116</f>
        <v>13.111000000000001</v>
      </c>
      <c r="H69" s="152">
        <f>SUM(D69:G69)</f>
        <v>52.936000000000007</v>
      </c>
      <c r="I69" s="153">
        <f>+'Adjusted EBITDA by Segment'!$F$180</f>
        <v>16.771000000000001</v>
      </c>
      <c r="J69" s="153">
        <f>+'Adjusted EBITDA by Segment'!$F$212</f>
        <v>19.379000000000001</v>
      </c>
      <c r="K69" s="153">
        <f>+'Adjusted EBITDA by Segment'!$F$244</f>
        <v>20.231999999999999</v>
      </c>
      <c r="L69" s="153">
        <f>+'Adjusted EBITDA by Segment'!$F$276</f>
        <v>16.115000000000002</v>
      </c>
      <c r="M69" s="152">
        <f>SUM(I69:L69)</f>
        <v>72.497000000000014</v>
      </c>
      <c r="N69" s="153">
        <f>+'Adjusted EBITDA by Segment'!$F$340</f>
        <v>18.815000000000001</v>
      </c>
      <c r="O69" s="153">
        <f>+'Adjusted EBITDA by Segment'!$F$372</f>
        <v>21.783000000000001</v>
      </c>
      <c r="P69" s="153">
        <f>+'Adjusted EBITDA by Segment'!$F$404</f>
        <v>25.455000000000002</v>
      </c>
      <c r="Q69" s="153">
        <f>'Adjusted EBITDA by Segment'!F$437</f>
        <v>22.424999999999997</v>
      </c>
      <c r="R69" s="152">
        <f>SUM(N69:Q69)</f>
        <v>88.477999999999994</v>
      </c>
      <c r="S69" s="153">
        <f>'Adjusted EBITDA by Segment'!F501</f>
        <v>20.243000000000002</v>
      </c>
      <c r="T69" s="153">
        <f>'Adjusted EBITDA by Segment'!F533</f>
        <v>18.652999999999999</v>
      </c>
      <c r="U69" s="153">
        <f>'Adjusted EBITDA by Segment'!F565</f>
        <v>23.068999999999999</v>
      </c>
      <c r="V69" s="153">
        <f>'Adjusted EBITDA by Segment'!F599</f>
        <v>21.368000000000002</v>
      </c>
      <c r="W69" s="152">
        <f>SUM(S69:V69)</f>
        <v>83.332999999999998</v>
      </c>
      <c r="X69" s="153">
        <f>'Adjusted EBITDA by Segment'!F669</f>
        <v>15.709900010399968</v>
      </c>
      <c r="Y69" s="153">
        <f>'Adjusted EBITDA by Segment'!F703</f>
        <v>16.766999999999999</v>
      </c>
      <c r="Z69" s="153">
        <f>'Adjusted EBITDA by Segment'!F736</f>
        <v>17.151</v>
      </c>
      <c r="AA69" s="153">
        <f>'Adjusted EBITDA by Segment'!F768</f>
        <v>15.214</v>
      </c>
      <c r="AB69" s="152">
        <f>SUM(X69:AA69)</f>
        <v>64.841900010399968</v>
      </c>
      <c r="AC69" s="153">
        <f>'Adjusted EBITDA by Segment'!F835</f>
        <v>5.6939999999999991</v>
      </c>
      <c r="AD69" s="153">
        <f>'Adjusted EBITDA by Segment'!F868</f>
        <v>-0.76799999999999891</v>
      </c>
      <c r="AE69" s="346"/>
    </row>
    <row r="70" spans="2:31">
      <c r="B70" s="157" t="s">
        <v>10</v>
      </c>
      <c r="C70" s="237"/>
      <c r="D70" s="145" t="s">
        <v>26</v>
      </c>
      <c r="E70" s="145" t="s">
        <v>26</v>
      </c>
      <c r="F70" s="145" t="s">
        <v>26</v>
      </c>
      <c r="G70" s="145" t="s">
        <v>26</v>
      </c>
      <c r="H70" s="261" t="s">
        <v>26</v>
      </c>
      <c r="I70" s="145">
        <f t="shared" ref="I70" si="161">IFERROR((I69-D69)/ABS(D69),"n/a")</f>
        <v>0.4145580296896087</v>
      </c>
      <c r="J70" s="145">
        <f t="shared" ref="J70" si="162">IFERROR((J69-E69)/ABS(E69),"n/a")</f>
        <v>0.43537515739574845</v>
      </c>
      <c r="K70" s="145">
        <f t="shared" ref="K70" si="163">IFERROR((K69-F69)/ABS(F69),"n/a")</f>
        <v>0.3983964611556538</v>
      </c>
      <c r="L70" s="145">
        <f t="shared" ref="L70" si="164">IFERROR((L69-G69)/ABS(G69),"n/a")</f>
        <v>0.22912058576767608</v>
      </c>
      <c r="M70" s="261">
        <f t="shared" ref="M70" si="165">IFERROR((M69-H69)/ABS(H69),"n/a")</f>
        <v>0.36952168656490864</v>
      </c>
      <c r="N70" s="145">
        <f t="shared" ref="N70" si="166">IFERROR((N69-I69)/ABS(I69),"n/a")</f>
        <v>0.12187704966907163</v>
      </c>
      <c r="O70" s="145">
        <f t="shared" ref="O70" si="167">IFERROR((O69-J69)/ABS(J69),"n/a")</f>
        <v>0.12405180865885751</v>
      </c>
      <c r="P70" s="145">
        <f t="shared" ref="P70" si="168">IFERROR((P69-K69)/ABS(K69),"n/a")</f>
        <v>0.25815539739027299</v>
      </c>
      <c r="Q70" s="145">
        <f t="shared" ref="Q70" si="169">IFERROR((Q69-L69)/ABS(L69),"n/a")</f>
        <v>0.39156065777226151</v>
      </c>
      <c r="R70" s="261">
        <f t="shared" ref="R70:AB70" si="170">IFERROR((R69-M69)/ABS(M69),"n/a")</f>
        <v>0.22043670772583662</v>
      </c>
      <c r="S70" s="145">
        <f t="shared" si="170"/>
        <v>7.589689077863411E-2</v>
      </c>
      <c r="T70" s="145">
        <f t="shared" si="170"/>
        <v>-0.14369003351237214</v>
      </c>
      <c r="U70" s="145">
        <f t="shared" si="170"/>
        <v>-9.3734040463563248E-2</v>
      </c>
      <c r="V70" s="145">
        <f t="shared" si="170"/>
        <v>-4.7134894091415615E-2</v>
      </c>
      <c r="W70" s="261">
        <f t="shared" si="170"/>
        <v>-5.8150048599651852E-2</v>
      </c>
      <c r="X70" s="145">
        <f t="shared" si="170"/>
        <v>-0.223934198962606</v>
      </c>
      <c r="Y70" s="145">
        <f t="shared" si="170"/>
        <v>-0.1011097410604192</v>
      </c>
      <c r="Z70" s="145">
        <f t="shared" si="170"/>
        <v>-0.25653474359530104</v>
      </c>
      <c r="AA70" s="145">
        <f t="shared" si="170"/>
        <v>-0.28800074878322729</v>
      </c>
      <c r="AB70" s="261">
        <f t="shared" si="170"/>
        <v>-0.22189408745155018</v>
      </c>
      <c r="AC70" s="145">
        <f>IFERROR((AC69-X69)/ABS(X69),"n/a")</f>
        <v>-0.63755339014057599</v>
      </c>
      <c r="AD70" s="145">
        <f>IFERROR((AD69-Y69)/ABS(Y69),"n/a")</f>
        <v>-1.0458042583646447</v>
      </c>
      <c r="AE70" s="346"/>
    </row>
    <row r="71" spans="2:31">
      <c r="B71" s="156" t="s">
        <v>25</v>
      </c>
      <c r="C71" s="353"/>
      <c r="D71" s="158">
        <f>IFERROR(D69/D$66,"n/a")</f>
        <v>0.3124934106483922</v>
      </c>
      <c r="E71" s="158">
        <f t="shared" ref="E71:R71" si="171">IFERROR(E69/E$66,"n/a")</f>
        <v>0.33313593406864561</v>
      </c>
      <c r="F71" s="158">
        <f t="shared" si="171"/>
        <v>0.34984886954419059</v>
      </c>
      <c r="G71" s="158">
        <f t="shared" si="171"/>
        <v>0.33313853033844903</v>
      </c>
      <c r="H71" s="267">
        <f t="shared" si="171"/>
        <v>0.33255851939338354</v>
      </c>
      <c r="I71" s="158">
        <f t="shared" si="171"/>
        <v>0.32434680023981283</v>
      </c>
      <c r="J71" s="158">
        <f t="shared" si="171"/>
        <v>0.34245776489715135</v>
      </c>
      <c r="K71" s="158">
        <f t="shared" si="171"/>
        <v>0.33967395866561456</v>
      </c>
      <c r="L71" s="158">
        <f t="shared" si="171"/>
        <v>0.28365985460562221</v>
      </c>
      <c r="M71" s="267">
        <f t="shared" si="171"/>
        <v>0.32268359230690485</v>
      </c>
      <c r="N71" s="158">
        <f t="shared" si="171"/>
        <v>0.29232633655982476</v>
      </c>
      <c r="O71" s="158">
        <f t="shared" si="171"/>
        <v>0.35187219332536429</v>
      </c>
      <c r="P71" s="158">
        <f t="shared" si="171"/>
        <v>0.37543140320344531</v>
      </c>
      <c r="Q71" s="158">
        <f t="shared" si="171"/>
        <v>0.34886434349719969</v>
      </c>
      <c r="R71" s="267">
        <f t="shared" si="171"/>
        <v>0.34247206320083917</v>
      </c>
      <c r="S71" s="158">
        <f t="shared" ref="S71:T71" si="172">IFERROR(S69/S$66,"n/a")</f>
        <v>0.29713186942226399</v>
      </c>
      <c r="T71" s="158">
        <f t="shared" si="172"/>
        <v>0.2730479843077554</v>
      </c>
      <c r="U71" s="158">
        <f t="shared" ref="U71:W71" si="173">IFERROR(U69/U$66,"n/a")</f>
        <v>0.32997668464190183</v>
      </c>
      <c r="V71" s="158">
        <f t="shared" si="173"/>
        <v>0.32023499085813628</v>
      </c>
      <c r="W71" s="267">
        <f t="shared" si="173"/>
        <v>0.30516077765042349</v>
      </c>
      <c r="X71" s="158">
        <f t="shared" ref="X71:Y71" si="174">IFERROR(X69/X$66,"n/a")</f>
        <v>0.21570347805742016</v>
      </c>
      <c r="Y71" s="158">
        <f t="shared" si="174"/>
        <v>0.22696139476961394</v>
      </c>
      <c r="Z71" s="158">
        <f t="shared" ref="Z71:AB71" si="175">IFERROR(Z69/Z$66,"n/a")</f>
        <v>0.22923628003956267</v>
      </c>
      <c r="AA71" s="158">
        <f t="shared" si="175"/>
        <v>0.21321561208044285</v>
      </c>
      <c r="AB71" s="267">
        <f t="shared" si="175"/>
        <v>0.22139408635072375</v>
      </c>
      <c r="AC71" s="158">
        <f>IFERROR(AC69/AC$66,"n/a")</f>
        <v>9.612235595995744E-2</v>
      </c>
      <c r="AD71" s="158">
        <f>IFERROR(AD69/AD$66,"n/a")</f>
        <v>-2.6480932349493103E-2</v>
      </c>
      <c r="AE71" s="346"/>
    </row>
    <row r="72" spans="2:31">
      <c r="B72" s="10"/>
      <c r="C72" s="10"/>
      <c r="D72" s="60"/>
      <c r="E72" s="60"/>
      <c r="F72" s="60"/>
      <c r="G72" s="60"/>
      <c r="H72" s="133"/>
      <c r="I72" s="60"/>
      <c r="J72" s="60"/>
      <c r="K72" s="60"/>
      <c r="L72" s="60"/>
      <c r="M72" s="133"/>
      <c r="N72" s="60"/>
      <c r="O72" s="60"/>
      <c r="P72" s="60"/>
      <c r="Q72" s="60"/>
      <c r="R72" s="133"/>
      <c r="S72" s="60"/>
      <c r="T72" s="60"/>
      <c r="U72" s="60"/>
      <c r="V72" s="60"/>
      <c r="W72" s="133"/>
      <c r="X72" s="60"/>
      <c r="Y72" s="60"/>
      <c r="Z72" s="60"/>
      <c r="AA72" s="60"/>
      <c r="AB72" s="133"/>
      <c r="AC72" s="60"/>
      <c r="AD72" s="60"/>
      <c r="AE72" s="346"/>
    </row>
    <row r="73" spans="2:31">
      <c r="B73" s="151" t="s">
        <v>112</v>
      </c>
      <c r="C73" s="94"/>
      <c r="D73" s="153">
        <f>+'Adjusted EBITDA by Segment'!$F$30</f>
        <v>4.1740000000000004</v>
      </c>
      <c r="E73" s="153">
        <f>+'Adjusted EBITDA by Segment'!$F$62</f>
        <v>5.6540000000000008</v>
      </c>
      <c r="F73" s="153">
        <f>+'Adjusted EBITDA by Segment'!$F$94</f>
        <v>6.8810000000000002</v>
      </c>
      <c r="G73" s="153">
        <f>+'Adjusted EBITDA by Segment'!$F$126</f>
        <v>6.7430000000000012</v>
      </c>
      <c r="H73" s="152">
        <f>SUM(D73:G73)</f>
        <v>23.452000000000005</v>
      </c>
      <c r="I73" s="153">
        <f>+'Adjusted EBITDA by Segment'!$F$190</f>
        <v>7.5990000000000002</v>
      </c>
      <c r="J73" s="153">
        <f>+'Adjusted EBITDA by Segment'!$F$222</f>
        <v>10.936</v>
      </c>
      <c r="K73" s="153">
        <f>+'Adjusted EBITDA by Segment'!$F$254</f>
        <v>11.778</v>
      </c>
      <c r="L73" s="153">
        <f>+'Adjusted EBITDA by Segment'!$F$286</f>
        <v>9.6510000000000016</v>
      </c>
      <c r="M73" s="152">
        <f>SUM(I73:L73)</f>
        <v>39.964000000000006</v>
      </c>
      <c r="N73" s="153">
        <f>+'Adjusted EBITDA by Segment'!$F$350</f>
        <v>7.0220000000000011</v>
      </c>
      <c r="O73" s="153">
        <f>+'Adjusted EBITDA by Segment'!$F$382</f>
        <v>9.8230000000000004</v>
      </c>
      <c r="P73" s="153">
        <f>+'Adjusted EBITDA by Segment'!$F$414</f>
        <v>13.242000000000001</v>
      </c>
      <c r="Q73" s="153">
        <f>'Adjusted EBITDA by Segment'!F$447</f>
        <v>12.696999999999997</v>
      </c>
      <c r="R73" s="152">
        <f>SUM(N73:Q73)</f>
        <v>42.783999999999999</v>
      </c>
      <c r="S73" s="153">
        <f>'Adjusted EBITDA by Segment'!F511</f>
        <v>11.759000000000002</v>
      </c>
      <c r="T73" s="153">
        <f>'Adjusted EBITDA by Segment'!F543</f>
        <v>10.953999999999999</v>
      </c>
      <c r="U73" s="153">
        <f>'Adjusted EBITDA by Segment'!F575</f>
        <v>16.116999999999997</v>
      </c>
      <c r="V73" s="153">
        <f>'Adjusted EBITDA by Segment'!F609</f>
        <v>13.994000000000002</v>
      </c>
      <c r="W73" s="152">
        <f>SUM(S73:V73)</f>
        <v>52.823999999999998</v>
      </c>
      <c r="X73" s="153">
        <f>'Adjusted EBITDA by Segment'!F679</f>
        <v>7.0049980545999686</v>
      </c>
      <c r="Y73" s="153">
        <f>'Adjusted EBITDA by Segment'!F713</f>
        <v>7.8740000000000006</v>
      </c>
      <c r="Z73" s="153">
        <f>'Adjusted EBITDA by Segment'!F746</f>
        <v>9.6180000000000003</v>
      </c>
      <c r="AA73" s="153">
        <f>'Adjusted EBITDA by Segment'!F778</f>
        <v>6.9690000000000012</v>
      </c>
      <c r="AB73" s="152">
        <f>SUM(X73:AA73)</f>
        <v>31.465998054599972</v>
      </c>
      <c r="AC73" s="153">
        <f>'Adjusted EBITDA by Segment'!F845</f>
        <v>-4.8550000000000013</v>
      </c>
      <c r="AD73" s="153">
        <f>'Adjusted EBITDA by Segment'!F878</f>
        <v>-8.0509999999999984</v>
      </c>
      <c r="AE73" s="346"/>
    </row>
    <row r="74" spans="2:31">
      <c r="B74" s="157" t="s">
        <v>10</v>
      </c>
      <c r="C74" s="237"/>
      <c r="D74" s="145" t="s">
        <v>26</v>
      </c>
      <c r="E74" s="145" t="s">
        <v>26</v>
      </c>
      <c r="F74" s="145" t="s">
        <v>26</v>
      </c>
      <c r="G74" s="145" t="s">
        <v>26</v>
      </c>
      <c r="H74" s="261" t="s">
        <v>26</v>
      </c>
      <c r="I74" s="145">
        <f t="shared" ref="I74" si="176">IFERROR((I73-D73)/ABS(D73),"n/a")</f>
        <v>0.82055582175371333</v>
      </c>
      <c r="J74" s="145">
        <f t="shared" ref="J74" si="177">IFERROR((J73-E73)/ABS(E73),"n/a")</f>
        <v>0.93420587194906235</v>
      </c>
      <c r="K74" s="145">
        <f t="shared" ref="K74" si="178">IFERROR((K73-F73)/ABS(F73),"n/a")</f>
        <v>0.71166981543380325</v>
      </c>
      <c r="L74" s="145">
        <f t="shared" ref="L74" si="179">IFERROR((L73-G73)/ABS(G73),"n/a")</f>
        <v>0.43126204953284886</v>
      </c>
      <c r="M74" s="261">
        <f t="shared" ref="M74" si="180">IFERROR((M73-H73)/ABS(H73),"n/a")</f>
        <v>0.70407641139348442</v>
      </c>
      <c r="N74" s="145">
        <f t="shared" ref="N74" si="181">IFERROR((N73-I73)/ABS(I73),"n/a")</f>
        <v>-7.5931043558362818E-2</v>
      </c>
      <c r="O74" s="145">
        <f t="shared" ref="O74" si="182">IFERROR((O73-J73)/ABS(J73),"n/a")</f>
        <v>-0.10177395757132403</v>
      </c>
      <c r="P74" s="145">
        <f t="shared" ref="P74" si="183">IFERROR((P73-K73)/ABS(K73),"n/a")</f>
        <v>0.12429954151808459</v>
      </c>
      <c r="Q74" s="145">
        <f t="shared" ref="Q74:AB74" si="184">IFERROR((Q73-L73)/ABS(L73),"n/a")</f>
        <v>0.3156149621800845</v>
      </c>
      <c r="R74" s="261">
        <f t="shared" si="184"/>
        <v>7.0563507156440622E-2</v>
      </c>
      <c r="S74" s="145">
        <f t="shared" si="184"/>
        <v>0.67459413272571922</v>
      </c>
      <c r="T74" s="145">
        <f t="shared" si="184"/>
        <v>0.11513794156571296</v>
      </c>
      <c r="U74" s="145">
        <f t="shared" si="184"/>
        <v>0.21711221869808159</v>
      </c>
      <c r="V74" s="145">
        <f t="shared" si="184"/>
        <v>0.10215011420020512</v>
      </c>
      <c r="W74" s="261">
        <f t="shared" si="184"/>
        <v>0.23466716529543755</v>
      </c>
      <c r="X74" s="145">
        <f t="shared" si="184"/>
        <v>-0.4042862441874337</v>
      </c>
      <c r="Y74" s="145">
        <f t="shared" si="184"/>
        <v>-0.28117582618221643</v>
      </c>
      <c r="Z74" s="145">
        <f t="shared" si="184"/>
        <v>-0.40323881615685292</v>
      </c>
      <c r="AA74" s="145">
        <f t="shared" si="184"/>
        <v>-0.50200085751036161</v>
      </c>
      <c r="AB74" s="261">
        <f t="shared" si="184"/>
        <v>-0.40432382904361708</v>
      </c>
      <c r="AC74" s="145">
        <f>IFERROR((AC73-X73)/ABS(X73),"n/a")</f>
        <v>-1.6930765664969558</v>
      </c>
      <c r="AD74" s="145">
        <f>IFERROR((AD73-Y73)/ABS(Y73),"n/a")</f>
        <v>-2.0224790449580898</v>
      </c>
      <c r="AE74" s="346"/>
    </row>
    <row r="75" spans="2:31">
      <c r="B75" s="156" t="s">
        <v>25</v>
      </c>
      <c r="C75" s="353"/>
      <c r="D75" s="158">
        <f t="shared" ref="D75:O75" si="185">IFERROR(D73/D66,"n/a")</f>
        <v>0.11001581444385874</v>
      </c>
      <c r="E75" s="158">
        <f t="shared" si="185"/>
        <v>0.13951193031805958</v>
      </c>
      <c r="F75" s="158">
        <f t="shared" si="185"/>
        <v>0.16638858662797729</v>
      </c>
      <c r="G75" s="158">
        <f t="shared" si="185"/>
        <v>0.17133346884846024</v>
      </c>
      <c r="H75" s="267">
        <f t="shared" si="185"/>
        <v>0.14733191772732415</v>
      </c>
      <c r="I75" s="158">
        <f t="shared" si="185"/>
        <v>0.14696269363915912</v>
      </c>
      <c r="J75" s="158">
        <f t="shared" si="185"/>
        <v>0.19325652081713438</v>
      </c>
      <c r="K75" s="158">
        <f t="shared" si="185"/>
        <v>0.19774020784715343</v>
      </c>
      <c r="L75" s="158">
        <f t="shared" si="185"/>
        <v>0.16987907271479119</v>
      </c>
      <c r="M75" s="267">
        <f t="shared" si="185"/>
        <v>0.17787945822521134</v>
      </c>
      <c r="N75" s="158">
        <f t="shared" si="185"/>
        <v>0.10909994872830665</v>
      </c>
      <c r="O75" s="158">
        <f t="shared" si="185"/>
        <v>0.15867605724808581</v>
      </c>
      <c r="P75" s="158">
        <f t="shared" ref="P75:S75" si="186">IFERROR(P73/P66,"n/a")</f>
        <v>0.19530397333411992</v>
      </c>
      <c r="Q75" s="158">
        <f t="shared" si="186"/>
        <v>0.19752644679527065</v>
      </c>
      <c r="R75" s="267">
        <f t="shared" si="186"/>
        <v>0.16560415868334166</v>
      </c>
      <c r="S75" s="158">
        <f t="shared" si="186"/>
        <v>0.17260157350868954</v>
      </c>
      <c r="T75" s="158">
        <f t="shared" ref="T75:U75" si="187">IFERROR(T73/T66,"n/a")</f>
        <v>0.16034780572064292</v>
      </c>
      <c r="U75" s="158">
        <f t="shared" si="187"/>
        <v>0.23053596715824401</v>
      </c>
      <c r="V75" s="158">
        <f t="shared" ref="V75:W75" si="188">IFERROR(V73/V66,"n/a")</f>
        <v>0.20972334622186256</v>
      </c>
      <c r="W75" s="267">
        <f t="shared" si="188"/>
        <v>0.19343852877738676</v>
      </c>
      <c r="X75" s="158">
        <f t="shared" ref="X75:Y75" si="189">IFERROR(X73/X66,"n/a")</f>
        <v>9.618154432315866E-2</v>
      </c>
      <c r="Y75" s="158">
        <f t="shared" si="189"/>
        <v>0.10658400563105745</v>
      </c>
      <c r="Z75" s="158">
        <f t="shared" ref="Z75:AB75" si="190">IFERROR(Z73/Z66,"n/a")</f>
        <v>0.12855195273864578</v>
      </c>
      <c r="AA75" s="158">
        <f t="shared" si="190"/>
        <v>9.7666596594492339E-2</v>
      </c>
      <c r="AB75" s="267">
        <f t="shared" si="190"/>
        <v>0.10743648611922962</v>
      </c>
      <c r="AC75" s="158">
        <f>IFERROR(AC73/AC66,"n/a")</f>
        <v>-8.1958910815875238E-2</v>
      </c>
      <c r="AD75" s="158">
        <f>IFERROR(AD73/AD66,"n/a")</f>
        <v>-0.27760154472105369</v>
      </c>
      <c r="AE75" s="346"/>
    </row>
    <row r="76" spans="2:31">
      <c r="B76" s="237"/>
      <c r="C76" s="237"/>
      <c r="D76" s="238"/>
      <c r="E76" s="238"/>
      <c r="F76" s="238"/>
      <c r="G76" s="238"/>
      <c r="H76" s="268"/>
      <c r="I76" s="238"/>
      <c r="J76" s="238"/>
      <c r="K76" s="238"/>
      <c r="L76" s="238"/>
      <c r="M76" s="268"/>
      <c r="N76" s="238"/>
      <c r="O76" s="238"/>
      <c r="P76" s="238"/>
      <c r="Q76" s="238"/>
      <c r="R76" s="268"/>
      <c r="S76" s="238"/>
      <c r="T76" s="238"/>
      <c r="U76" s="238"/>
      <c r="V76" s="238"/>
      <c r="W76" s="268"/>
      <c r="X76" s="238"/>
      <c r="Y76" s="238"/>
      <c r="Z76" s="238"/>
      <c r="AA76" s="238"/>
      <c r="AB76" s="268"/>
      <c r="AC76" s="238"/>
      <c r="AD76" s="238"/>
      <c r="AE76" s="346"/>
    </row>
    <row r="77" spans="2:31">
      <c r="B77" s="151" t="s">
        <v>229</v>
      </c>
      <c r="C77" s="94"/>
      <c r="D77" s="153">
        <f>'Adjusted EBITDA by Segment'!$F$35</f>
        <v>-3.5999999999999588E-2</v>
      </c>
      <c r="E77" s="153">
        <f>'Adjusted EBITDA by Segment'!$F$67</f>
        <v>1.7310000000000008</v>
      </c>
      <c r="F77" s="153">
        <f>'Adjusted EBITDA by Segment'!$F$99</f>
        <v>2.4610000000000003</v>
      </c>
      <c r="G77" s="153">
        <f>'Adjusted EBITDA by Segment'!$F$131</f>
        <v>2.080000000000001</v>
      </c>
      <c r="H77" s="152">
        <f>SUM(D77:G77)</f>
        <v>6.2360000000000024</v>
      </c>
      <c r="I77" s="153">
        <f>'Adjusted EBITDA by Segment'!$F$195</f>
        <v>2.8780000000000001</v>
      </c>
      <c r="J77" s="153">
        <f>'Adjusted EBITDA by Segment'!$F$227</f>
        <v>5.6449999999999996</v>
      </c>
      <c r="K77" s="153">
        <f>'Adjusted EBITDA by Segment'!$F$259</f>
        <v>5.471000000000001</v>
      </c>
      <c r="L77" s="153">
        <f>'Adjusted EBITDA by Segment'!$F$291</f>
        <v>2.8130000000000015</v>
      </c>
      <c r="M77" s="152">
        <f>SUM(I77:L77)</f>
        <v>16.807000000000002</v>
      </c>
      <c r="N77" s="153">
        <f>'Adjusted EBITDA by Segment'!$F$355</f>
        <v>-0.32199999999999918</v>
      </c>
      <c r="O77" s="153">
        <f>'Adjusted EBITDA by Segment'!$F$387</f>
        <v>2.1930000000000005</v>
      </c>
      <c r="P77" s="153">
        <f>'Adjusted EBITDA by Segment'!$F$419</f>
        <v>5.1500000000000021</v>
      </c>
      <c r="Q77" s="153">
        <f>'Adjusted EBITDA by Segment'!$F$452</f>
        <v>2.6489999999999974</v>
      </c>
      <c r="R77" s="152">
        <f>SUM(N77:Q77)</f>
        <v>9.6700000000000017</v>
      </c>
      <c r="S77" s="153">
        <f>'Adjusted EBITDA by Segment'!F516</f>
        <v>2.1370000000000022</v>
      </c>
      <c r="T77" s="153">
        <f>'Adjusted EBITDA by Segment'!F548</f>
        <v>1.9639999999999986</v>
      </c>
      <c r="U77" s="153">
        <f>'Adjusted EBITDA by Segment'!F580</f>
        <v>5.8259999999999987</v>
      </c>
      <c r="V77" s="153">
        <f>'Adjusted EBITDA by Segment'!F614</f>
        <v>2.9540000000000024</v>
      </c>
      <c r="W77" s="152">
        <f>SUM(S77:V77)</f>
        <v>12.881000000000002</v>
      </c>
      <c r="X77" s="153">
        <f>'Adjusted EBITDA by Segment'!F684</f>
        <v>-5.7173461600000275</v>
      </c>
      <c r="Y77" s="153">
        <f>'Adjusted EBITDA by Segment'!F718</f>
        <v>-5.7460000000000004</v>
      </c>
      <c r="Z77" s="153">
        <f>'Adjusted EBITDA by Segment'!F751</f>
        <v>-4.0080000000000009</v>
      </c>
      <c r="AA77" s="153">
        <f>'Adjusted EBITDA by Segment'!F783</f>
        <v>-6.1609999999999996</v>
      </c>
      <c r="AB77" s="152">
        <f>SUM(X77:AA77)</f>
        <v>-21.632346160000029</v>
      </c>
      <c r="AC77" s="153">
        <f>'Adjusted EBITDA by Segment'!F850</f>
        <v>-16.457000000000001</v>
      </c>
      <c r="AD77" s="153">
        <f>'Adjusted EBITDA by Segment'!F883</f>
        <v>-19.408999999999999</v>
      </c>
      <c r="AE77" s="346"/>
    </row>
    <row r="78" spans="2:31">
      <c r="B78" s="157" t="s">
        <v>10</v>
      </c>
      <c r="C78" s="237"/>
      <c r="D78" s="145" t="s">
        <v>26</v>
      </c>
      <c r="E78" s="145" t="s">
        <v>26</v>
      </c>
      <c r="F78" s="145" t="s">
        <v>26</v>
      </c>
      <c r="G78" s="145" t="s">
        <v>26</v>
      </c>
      <c r="H78" s="261" t="s">
        <v>26</v>
      </c>
      <c r="I78" s="145">
        <f t="shared" ref="I78" si="191">IFERROR((I77-D77)/ABS(D77),"n/a")</f>
        <v>80.944444444445367</v>
      </c>
      <c r="J78" s="145">
        <f t="shared" ref="J78" si="192">IFERROR((J77-E77)/ABS(E77),"n/a")</f>
        <v>2.2611207394569597</v>
      </c>
      <c r="K78" s="145">
        <f t="shared" ref="K78" si="193">IFERROR((K77-F77)/ABS(F77),"n/a")</f>
        <v>1.2230800487606666</v>
      </c>
      <c r="L78" s="145">
        <f t="shared" ref="L78" si="194">IFERROR((L77-G77)/ABS(G77),"n/a")</f>
        <v>0.35240384615384623</v>
      </c>
      <c r="M78" s="261">
        <f t="shared" ref="M78" si="195">IFERROR((M77-H77)/ABS(H77),"n/a")</f>
        <v>1.6951571520205253</v>
      </c>
      <c r="N78" s="145" t="s">
        <v>154</v>
      </c>
      <c r="O78" s="145">
        <f t="shared" ref="O78" si="196">IFERROR((O77-J77)/ABS(J77),"n/a")</f>
        <v>-0.61151461470327717</v>
      </c>
      <c r="P78" s="145">
        <f t="shared" ref="P78" si="197">IFERROR((P77-K77)/ABS(K77),"n/a")</f>
        <v>-5.867300310729278E-2</v>
      </c>
      <c r="Q78" s="145">
        <f t="shared" ref="Q78:W78" si="198">IFERROR((Q77-L77)/ABS(L77),"n/a")</f>
        <v>-5.830074653395096E-2</v>
      </c>
      <c r="R78" s="261">
        <f t="shared" ref="R78" si="199">IFERROR((R77-M77)/ABS(M77),"n/a")</f>
        <v>-0.42464449336585941</v>
      </c>
      <c r="S78" s="145" t="s">
        <v>154</v>
      </c>
      <c r="T78" s="145">
        <f t="shared" si="198"/>
        <v>-0.10442316461468391</v>
      </c>
      <c r="U78" s="145">
        <f t="shared" si="198"/>
        <v>0.13126213592232938</v>
      </c>
      <c r="V78" s="145">
        <f t="shared" si="198"/>
        <v>0.11513778784447164</v>
      </c>
      <c r="W78" s="261">
        <f t="shared" si="198"/>
        <v>0.33205791106514992</v>
      </c>
      <c r="X78" s="145" t="s">
        <v>154</v>
      </c>
      <c r="Y78" s="145" t="s">
        <v>154</v>
      </c>
      <c r="Z78" s="145" t="s">
        <v>154</v>
      </c>
      <c r="AA78" s="145" t="s">
        <v>154</v>
      </c>
      <c r="AB78" s="261" t="s">
        <v>154</v>
      </c>
      <c r="AC78" s="145" t="s">
        <v>154</v>
      </c>
      <c r="AD78" s="145" t="s">
        <v>154</v>
      </c>
      <c r="AE78" s="346"/>
    </row>
    <row r="79" spans="2:31">
      <c r="B79" s="156" t="s">
        <v>25</v>
      </c>
      <c r="C79" s="353"/>
      <c r="D79" s="158">
        <f t="shared" ref="D79:W79" si="200">IFERROR(D77/D66,"n/a")</f>
        <v>-9.4886663152344728E-4</v>
      </c>
      <c r="E79" s="158">
        <f t="shared" si="200"/>
        <v>4.2712265896809549E-2</v>
      </c>
      <c r="F79" s="158">
        <f t="shared" si="200"/>
        <v>5.95091282795309E-2</v>
      </c>
      <c r="G79" s="158">
        <f t="shared" si="200"/>
        <v>5.285089948165466E-2</v>
      </c>
      <c r="H79" s="267">
        <f t="shared" si="200"/>
        <v>3.9176268077246869E-2</v>
      </c>
      <c r="I79" s="158">
        <f t="shared" si="200"/>
        <v>5.5659775272206856E-2</v>
      </c>
      <c r="J79" s="158">
        <f t="shared" si="200"/>
        <v>9.9756132042129061E-2</v>
      </c>
      <c r="K79" s="158">
        <f t="shared" si="200"/>
        <v>9.1852324429595567E-2</v>
      </c>
      <c r="L79" s="158">
        <f t="shared" si="200"/>
        <v>4.9515058703420135E-2</v>
      </c>
      <c r="M79" s="267">
        <f t="shared" si="200"/>
        <v>7.4807828405342974E-2</v>
      </c>
      <c r="N79" s="158">
        <f t="shared" si="200"/>
        <v>-5.0028743222037377E-3</v>
      </c>
      <c r="O79" s="158">
        <f t="shared" si="200"/>
        <v>3.5424676121862189E-2</v>
      </c>
      <c r="P79" s="158">
        <f t="shared" si="200"/>
        <v>7.5956461461313851E-2</v>
      </c>
      <c r="Q79" s="158">
        <f t="shared" si="200"/>
        <v>4.1210329807093923E-2</v>
      </c>
      <c r="R79" s="267">
        <f t="shared" si="200"/>
        <v>3.7429698356112429E-2</v>
      </c>
      <c r="S79" s="158">
        <f t="shared" si="200"/>
        <v>3.1367426021606422E-2</v>
      </c>
      <c r="T79" s="158">
        <f t="shared" si="200"/>
        <v>2.8749597447082571E-2</v>
      </c>
      <c r="U79" s="158">
        <f t="shared" si="200"/>
        <v>8.3334525325056127E-2</v>
      </c>
      <c r="V79" s="158">
        <f t="shared" si="200"/>
        <v>4.4270599166741635E-2</v>
      </c>
      <c r="W79" s="267">
        <f t="shared" si="200"/>
        <v>4.7169500400982875E-2</v>
      </c>
      <c r="X79" s="158">
        <f t="shared" ref="X79:Y79" si="201">IFERROR(X77/X66,"n/a")</f>
        <v>-7.8501546868778777E-2</v>
      </c>
      <c r="Y79" s="158">
        <f t="shared" si="201"/>
        <v>-7.7778980995181116E-2</v>
      </c>
      <c r="Z79" s="158">
        <f t="shared" ref="Z79:AB79" si="202">IFERROR(Z77/Z66,"n/a")</f>
        <v>-5.3569996524900437E-2</v>
      </c>
      <c r="AA79" s="158">
        <f t="shared" si="202"/>
        <v>-8.6342933221217846E-2</v>
      </c>
      <c r="AB79" s="267">
        <f t="shared" si="202"/>
        <v>-7.3860783119366391E-2</v>
      </c>
      <c r="AC79" s="158">
        <f>IFERROR(AC77/AC66,"n/a")</f>
        <v>-0.27781622972128905</v>
      </c>
      <c r="AD79" s="158">
        <f>IFERROR(AD77/AD66,"n/a")</f>
        <v>-0.66922970829597961</v>
      </c>
      <c r="AE79" s="346"/>
    </row>
    <row r="80" spans="2:31">
      <c r="B80" s="230"/>
      <c r="C80" s="230"/>
      <c r="D80" s="160"/>
      <c r="E80" s="160"/>
      <c r="F80" s="160"/>
      <c r="G80" s="160"/>
      <c r="H80" s="270"/>
      <c r="I80" s="160"/>
      <c r="J80" s="160"/>
      <c r="K80" s="160"/>
      <c r="L80" s="160"/>
      <c r="M80" s="270"/>
      <c r="N80" s="160"/>
      <c r="O80" s="160"/>
      <c r="P80" s="160"/>
      <c r="Q80" s="160"/>
      <c r="R80" s="270"/>
      <c r="S80" s="160"/>
      <c r="T80" s="160"/>
      <c r="U80" s="160"/>
      <c r="V80" s="160"/>
      <c r="W80" s="270"/>
      <c r="X80" s="160"/>
      <c r="Y80" s="160"/>
      <c r="Z80" s="160"/>
      <c r="AA80" s="160"/>
      <c r="AB80" s="270"/>
      <c r="AC80" s="160"/>
      <c r="AD80" s="160"/>
      <c r="AE80" s="346"/>
    </row>
    <row r="81" spans="2:32">
      <c r="B81" s="201" t="s">
        <v>127</v>
      </c>
      <c r="C81" s="354"/>
      <c r="D81" s="159">
        <v>6.1239999999999997</v>
      </c>
      <c r="E81" s="159">
        <v>5.9710000000000001</v>
      </c>
      <c r="F81" s="159">
        <v>8.2579999999999991</v>
      </c>
      <c r="G81" s="159">
        <v>10.079000000000001</v>
      </c>
      <c r="H81" s="155">
        <v>30.432493339999994</v>
      </c>
      <c r="I81" s="159">
        <v>8.8049999999999997</v>
      </c>
      <c r="J81" s="159">
        <v>10.933999999999999</v>
      </c>
      <c r="K81" s="159">
        <v>12.109</v>
      </c>
      <c r="L81" s="159">
        <v>10.555999999999999</v>
      </c>
      <c r="M81" s="155">
        <v>42.404045799999999</v>
      </c>
      <c r="N81" s="159">
        <v>8.1750000000000007</v>
      </c>
      <c r="O81" s="159">
        <v>12.851000000000001</v>
      </c>
      <c r="P81" s="159">
        <v>10.234999999999999</v>
      </c>
      <c r="Q81" s="159">
        <v>12.18</v>
      </c>
      <c r="R81" s="155">
        <v>43.442611239999998</v>
      </c>
      <c r="S81" s="159">
        <v>10.173999999999999</v>
      </c>
      <c r="T81" s="159">
        <v>8.1639999999999997</v>
      </c>
      <c r="U81" s="159">
        <v>9.2910000000000004</v>
      </c>
      <c r="V81" s="159">
        <v>11.530999999999995</v>
      </c>
      <c r="W81" s="155">
        <f>SUM(S81:V81)</f>
        <v>39.159999999999997</v>
      </c>
      <c r="X81" s="159">
        <v>3.496</v>
      </c>
      <c r="Y81" s="159">
        <v>1.8979999999999999</v>
      </c>
      <c r="Z81" s="159">
        <v>2.2749999999999999</v>
      </c>
      <c r="AA81" s="159">
        <v>3.6549999999999994</v>
      </c>
      <c r="AB81" s="155">
        <f>SUM(X81:AA81)</f>
        <v>11.324</v>
      </c>
      <c r="AC81" s="159">
        <v>1.401</v>
      </c>
      <c r="AD81" s="159">
        <v>0.91600000000000004</v>
      </c>
      <c r="AE81" s="346"/>
    </row>
    <row r="82" spans="2:32">
      <c r="B82" s="281" t="s">
        <v>126</v>
      </c>
      <c r="C82" s="355"/>
      <c r="D82" s="282">
        <f t="shared" ref="D82:W82" si="203">D81/D66</f>
        <v>0.16141275698471272</v>
      </c>
      <c r="E82" s="282">
        <f t="shared" si="203"/>
        <v>0.14733387618131122</v>
      </c>
      <c r="F82" s="282">
        <f t="shared" si="203"/>
        <v>0.19968564865191632</v>
      </c>
      <c r="G82" s="282">
        <f t="shared" si="203"/>
        <v>0.2560981807094217</v>
      </c>
      <c r="H82" s="283">
        <f t="shared" si="203"/>
        <v>0.19118529784266666</v>
      </c>
      <c r="I82" s="282">
        <f t="shared" si="203"/>
        <v>0.17028642156767942</v>
      </c>
      <c r="J82" s="282">
        <f t="shared" si="203"/>
        <v>0.19322117763483423</v>
      </c>
      <c r="K82" s="282">
        <f t="shared" si="203"/>
        <v>0.20329734902540167</v>
      </c>
      <c r="L82" s="282">
        <f t="shared" si="203"/>
        <v>0.18580908626850431</v>
      </c>
      <c r="M82" s="283">
        <f t="shared" si="203"/>
        <v>0.18874008341159659</v>
      </c>
      <c r="N82" s="282">
        <f t="shared" si="203"/>
        <v>0.12701396765222256</v>
      </c>
      <c r="O82" s="282">
        <f t="shared" si="203"/>
        <v>0.20758892514457405</v>
      </c>
      <c r="P82" s="282">
        <f t="shared" si="203"/>
        <v>0.15095424913719357</v>
      </c>
      <c r="Q82" s="282">
        <f t="shared" si="203"/>
        <v>0.18948350964530181</v>
      </c>
      <c r="R82" s="283">
        <f t="shared" si="203"/>
        <v>0.16815344720941663</v>
      </c>
      <c r="S82" s="282">
        <f t="shared" si="203"/>
        <v>0.1493365429779239</v>
      </c>
      <c r="T82" s="282">
        <f t="shared" si="203"/>
        <v>0.11950698246333109</v>
      </c>
      <c r="U82" s="282">
        <f t="shared" si="203"/>
        <v>0.13289754115947419</v>
      </c>
      <c r="V82" s="282">
        <f t="shared" si="203"/>
        <v>0.17281119803374989</v>
      </c>
      <c r="W82" s="283">
        <f t="shared" si="203"/>
        <v>0.14340172624039196</v>
      </c>
      <c r="X82" s="282">
        <f t="shared" ref="X82:Y82" si="204">X81/X66</f>
        <v>4.8001537806703187E-2</v>
      </c>
      <c r="Y82" s="162">
        <f t="shared" si="204"/>
        <v>2.569169960474308E-2</v>
      </c>
      <c r="Z82" s="162">
        <f t="shared" ref="Z82:AB82" si="205">Z81/Z66</f>
        <v>3.0407121280975166E-2</v>
      </c>
      <c r="AA82" s="162">
        <f t="shared" si="205"/>
        <v>5.1222759442225478E-2</v>
      </c>
      <c r="AB82" s="283">
        <f t="shared" si="205"/>
        <v>3.8664299371756354E-2</v>
      </c>
      <c r="AC82" s="162">
        <f>AC81/AC66</f>
        <v>2.3650758816280364E-2</v>
      </c>
      <c r="AD82" s="162">
        <f>AD81/AD66</f>
        <v>3.1584028687676714E-2</v>
      </c>
      <c r="AE82" s="346"/>
    </row>
    <row r="83" spans="2:32">
      <c r="B83" s="230"/>
      <c r="C83" s="230"/>
      <c r="D83" s="160"/>
      <c r="E83" s="160"/>
      <c r="F83" s="160"/>
      <c r="G83" s="160"/>
      <c r="H83" s="270"/>
      <c r="I83" s="160"/>
      <c r="J83" s="160"/>
      <c r="K83" s="160"/>
      <c r="L83" s="160"/>
      <c r="M83" s="270"/>
      <c r="N83" s="160"/>
      <c r="O83" s="160"/>
      <c r="P83" s="160"/>
      <c r="Q83" s="160"/>
      <c r="R83" s="270"/>
      <c r="S83" s="160"/>
      <c r="T83" s="160"/>
      <c r="U83" s="160"/>
      <c r="V83" s="160"/>
      <c r="W83" s="270"/>
      <c r="X83" s="160"/>
      <c r="Y83" s="160"/>
      <c r="Z83" s="160"/>
      <c r="AA83" s="160"/>
      <c r="AB83" s="270"/>
      <c r="AC83" s="160"/>
      <c r="AD83" s="160"/>
      <c r="AE83" s="346"/>
    </row>
    <row r="84" spans="2:32">
      <c r="B84" s="10"/>
      <c r="C84" s="10"/>
      <c r="D84" s="173"/>
      <c r="E84" s="60"/>
      <c r="F84" s="60"/>
      <c r="G84" s="60"/>
      <c r="H84" s="133"/>
      <c r="I84" s="173"/>
      <c r="J84" s="60"/>
      <c r="K84" s="60"/>
      <c r="L84" s="60"/>
      <c r="M84" s="133"/>
      <c r="N84" s="173"/>
      <c r="O84" s="173"/>
      <c r="P84" s="60"/>
      <c r="Q84" s="60"/>
      <c r="R84" s="133"/>
      <c r="S84" s="173"/>
      <c r="T84" s="173"/>
      <c r="U84" s="173"/>
      <c r="V84" s="173"/>
      <c r="W84" s="133"/>
      <c r="X84" s="173"/>
      <c r="Y84" s="173"/>
      <c r="Z84" s="173"/>
      <c r="AA84" s="173"/>
      <c r="AB84" s="133"/>
      <c r="AC84" s="173"/>
      <c r="AD84" s="173"/>
      <c r="AE84" s="346"/>
    </row>
    <row r="85" spans="2:32" ht="15.75">
      <c r="B85" s="164" t="s">
        <v>7</v>
      </c>
      <c r="C85" s="164"/>
      <c r="D85" s="165"/>
      <c r="E85" s="165"/>
      <c r="F85" s="165"/>
      <c r="G85" s="165"/>
      <c r="H85" s="64"/>
      <c r="I85" s="165"/>
      <c r="J85" s="165"/>
      <c r="K85" s="165"/>
      <c r="L85" s="165"/>
      <c r="M85" s="64"/>
      <c r="N85" s="165"/>
      <c r="O85" s="320"/>
      <c r="P85" s="165"/>
      <c r="Q85" s="165"/>
      <c r="R85" s="64"/>
      <c r="S85" s="315"/>
      <c r="T85" s="321"/>
      <c r="U85" s="326"/>
      <c r="V85" s="326"/>
      <c r="W85" s="64"/>
      <c r="X85" s="331"/>
      <c r="Y85" s="333"/>
      <c r="Z85" s="336"/>
      <c r="AA85" s="339"/>
      <c r="AB85" s="64"/>
      <c r="AC85" s="344"/>
      <c r="AD85" s="372"/>
      <c r="AE85" s="346"/>
    </row>
    <row r="86" spans="2:32" s="15" customFormat="1">
      <c r="B86" s="101" t="s">
        <v>11</v>
      </c>
      <c r="C86" s="101"/>
      <c r="D86" s="168">
        <v>-2.4820000000000002</v>
      </c>
      <c r="E86" s="168">
        <v>-4.056</v>
      </c>
      <c r="F86" s="168">
        <v>-3.1659999999999999</v>
      </c>
      <c r="G86" s="168">
        <v>-4.2779999999999987</v>
      </c>
      <c r="H86" s="275">
        <f>SUM(D86:G86)</f>
        <v>-13.981999999999999</v>
      </c>
      <c r="I86" s="168">
        <v>-4.3129999999999997</v>
      </c>
      <c r="J86" s="168">
        <v>-4.8369999999999997</v>
      </c>
      <c r="K86" s="168">
        <v>-5.774</v>
      </c>
      <c r="L86" s="168">
        <v>-5.8440000000000003</v>
      </c>
      <c r="M86" s="275">
        <f>SUM(I86:L86)</f>
        <v>-20.768000000000001</v>
      </c>
      <c r="N86" s="168">
        <v>-6.1</v>
      </c>
      <c r="O86" s="168">
        <v>-6.7320000000000002</v>
      </c>
      <c r="P86" s="168">
        <v>-6.6660000000000004</v>
      </c>
      <c r="Q86" s="168">
        <v>-6.847999999999999</v>
      </c>
      <c r="R86" s="275">
        <f>SUM(N86:Q86)</f>
        <v>-26.346</v>
      </c>
      <c r="S86" s="168">
        <v>-7.4980000000000002</v>
      </c>
      <c r="T86" s="168">
        <v>-8.4450000000000003</v>
      </c>
      <c r="U86" s="168">
        <v>-9.2119999999999997</v>
      </c>
      <c r="V86" s="168">
        <v>-9.909353270000004</v>
      </c>
      <c r="W86" s="275">
        <f>SUM(S86:V86)</f>
        <v>-35.064353270000005</v>
      </c>
      <c r="X86" s="168">
        <v>-10.36450593</v>
      </c>
      <c r="Y86" s="168">
        <v>-10.335000000000001</v>
      </c>
      <c r="Z86" s="168">
        <v>-9.65</v>
      </c>
      <c r="AA86" s="168">
        <v>-10.542494070000004</v>
      </c>
      <c r="AB86" s="275">
        <f>SUM(X86:AA86)</f>
        <v>-40.892000000000003</v>
      </c>
      <c r="AC86" s="168">
        <v>-7.8479999999999999</v>
      </c>
      <c r="AD86" s="168">
        <v>-2.2200000000000002</v>
      </c>
      <c r="AE86" s="346"/>
    </row>
    <row r="87" spans="2:32">
      <c r="B87" s="10"/>
      <c r="C87" s="10"/>
      <c r="D87" s="60"/>
      <c r="E87" s="60"/>
      <c r="F87" s="60"/>
      <c r="G87" s="60"/>
      <c r="H87" s="133"/>
      <c r="I87" s="60"/>
      <c r="J87" s="60"/>
      <c r="K87" s="60"/>
      <c r="L87" s="60"/>
      <c r="M87" s="133"/>
      <c r="N87" s="60"/>
      <c r="O87" s="60"/>
      <c r="P87" s="60"/>
      <c r="Q87" s="60"/>
      <c r="R87" s="133"/>
      <c r="S87" s="60"/>
      <c r="T87" s="60"/>
      <c r="U87" s="60"/>
      <c r="V87" s="60"/>
      <c r="W87" s="133"/>
      <c r="X87" s="60"/>
      <c r="Y87" s="60"/>
      <c r="Z87" s="60"/>
      <c r="AA87" s="60"/>
      <c r="AB87" s="133"/>
      <c r="AC87" s="60"/>
      <c r="AD87" s="60"/>
      <c r="AE87" s="346"/>
    </row>
    <row r="88" spans="2:32">
      <c r="B88" s="151" t="s">
        <v>230</v>
      </c>
      <c r="C88" s="94"/>
      <c r="D88" s="153">
        <f>'Adjusted EBITDA by Segment'!$G$20</f>
        <v>-5.3500000000000014</v>
      </c>
      <c r="E88" s="153">
        <f>'Adjusted EBITDA by Segment'!$G$52</f>
        <v>-6.6620000000000035</v>
      </c>
      <c r="F88" s="153">
        <f>'Adjusted EBITDA by Segment'!$G$84</f>
        <v>-10.784999999999991</v>
      </c>
      <c r="G88" s="153">
        <f>'Adjusted EBITDA by Segment'!$G$116</f>
        <v>-1.8639999999999217</v>
      </c>
      <c r="H88" s="152">
        <f>SUM(D88:G88)</f>
        <v>-24.66099999999992</v>
      </c>
      <c r="I88" s="153">
        <f>'Adjusted EBITDA by Segment'!$G$180</f>
        <v>-3.1759999999999931</v>
      </c>
      <c r="J88" s="153">
        <f>'Adjusted EBITDA by Segment'!$G$212</f>
        <v>-6.7000000000001059E-2</v>
      </c>
      <c r="K88" s="153">
        <f>'Adjusted EBITDA by Segment'!$G$244</f>
        <v>-3.4769999999999923</v>
      </c>
      <c r="L88" s="153">
        <f>'Adjusted EBITDA by Segment'!$G$276</f>
        <v>0.41500000000000536</v>
      </c>
      <c r="M88" s="152">
        <f>SUM(I88:L88)</f>
        <v>-6.3049999999999811</v>
      </c>
      <c r="N88" s="153">
        <f>'Adjusted EBITDA by Segment'!$G$340</f>
        <v>0.36500000000001176</v>
      </c>
      <c r="O88" s="153">
        <f>'Adjusted EBITDA by Segment'!$G$372</f>
        <v>-5.7629999999999946</v>
      </c>
      <c r="P88" s="153">
        <f>+'Adjusted EBITDA by Segment'!$G$404</f>
        <v>-7.9649999999999981</v>
      </c>
      <c r="Q88" s="153">
        <f>+'Adjusted EBITDA by Segment'!$G$437</f>
        <v>-12.431999999999997</v>
      </c>
      <c r="R88" s="152">
        <f>SUM(N88:Q88)</f>
        <v>-25.79499999999998</v>
      </c>
      <c r="S88" s="153">
        <f>'Adjusted EBITDA by Segment'!G501</f>
        <v>-3.4440000000000008</v>
      </c>
      <c r="T88" s="153">
        <f>'Adjusted EBITDA by Segment'!G533</f>
        <v>-4.9749999999999917</v>
      </c>
      <c r="U88" s="153">
        <f>'Adjusted EBITDA by Segment'!G565</f>
        <v>-4.3139999999999912</v>
      </c>
      <c r="V88" s="153">
        <f>'Adjusted EBITDA by Segment'!G599</f>
        <v>-2.3240000000000016</v>
      </c>
      <c r="W88" s="152">
        <f>SUM(S88:V88)</f>
        <v>-15.056999999999986</v>
      </c>
      <c r="X88" s="153">
        <f>'Adjusted EBITDA by Segment'!G669</f>
        <v>-3.4307697569996769</v>
      </c>
      <c r="Y88" s="153">
        <f>'Adjusted EBITDA by Segment'!G703</f>
        <v>-4.4230000000000054</v>
      </c>
      <c r="Z88" s="153">
        <f>'Adjusted EBITDA by Segment'!G736</f>
        <v>-2.9350000000000023</v>
      </c>
      <c r="AA88" s="153">
        <f>'Adjusted EBITDA by Segment'!G768</f>
        <v>-5.551999999999996</v>
      </c>
      <c r="AB88" s="152">
        <f>SUM(X88:AA88)</f>
        <v>-16.340769756999681</v>
      </c>
      <c r="AC88" s="153">
        <f>'Adjusted EBITDA by Segment'!G835</f>
        <v>-2.7899999999999983</v>
      </c>
      <c r="AD88" s="153">
        <f>'Adjusted EBITDA by Segment'!G868</f>
        <v>-6.340999999999994</v>
      </c>
      <c r="AE88" s="346"/>
      <c r="AF88" s="370"/>
    </row>
    <row r="89" spans="2:32">
      <c r="B89" s="107" t="s">
        <v>1</v>
      </c>
      <c r="C89" s="241"/>
      <c r="D89" s="145" t="s">
        <v>26</v>
      </c>
      <c r="E89" s="145" t="s">
        <v>26</v>
      </c>
      <c r="F89" s="145" t="s">
        <v>26</v>
      </c>
      <c r="G89" s="145" t="s">
        <v>26</v>
      </c>
      <c r="H89" s="261" t="s">
        <v>26</v>
      </c>
      <c r="I89" s="145">
        <f t="shared" ref="I89" si="206">IFERROR((I88-D88)/ABS(D88),"n/a")</f>
        <v>0.40635514018691732</v>
      </c>
      <c r="J89" s="145">
        <f t="shared" ref="J89" si="207">IFERROR((J88-E88)/ABS(E88),"n/a")</f>
        <v>0.98994296007205029</v>
      </c>
      <c r="K89" s="145">
        <f t="shared" ref="K89" si="208">IFERROR((K88-F88)/ABS(F88),"n/a")</f>
        <v>0.67760778859527171</v>
      </c>
      <c r="L89" s="145">
        <f t="shared" ref="L89" si="209">IFERROR((L88-G88)/ABS(G88),"n/a")</f>
        <v>1.2226394849785529</v>
      </c>
      <c r="M89" s="261">
        <f t="shared" ref="M89" si="210">IFERROR((M88-H88)/ABS(H88),"n/a")</f>
        <v>0.74433315761729035</v>
      </c>
      <c r="N89" s="145">
        <f t="shared" ref="N89" si="211">IFERROR((N88-I88)/ABS(I88),"n/a")</f>
        <v>1.1149244332493742</v>
      </c>
      <c r="O89" s="145">
        <f t="shared" ref="O89" si="212">IFERROR((O88-J88)/ABS(J88),"n/a")</f>
        <v>-85.014925373132883</v>
      </c>
      <c r="P89" s="145">
        <f t="shared" ref="P89" si="213">IFERROR((P88-K88)/ABS(K88),"n/a")</f>
        <v>-1.2907679033649744</v>
      </c>
      <c r="Q89" s="145">
        <f t="shared" ref="Q89" si="214">IFERROR((Q88-L88)/ABS(L88),"n/a")</f>
        <v>-30.956626506023699</v>
      </c>
      <c r="R89" s="261">
        <f t="shared" ref="R89:AB89" si="215">IFERROR((R88-M88)/ABS(M88),"n/a")</f>
        <v>-3.091197462331492</v>
      </c>
      <c r="S89" s="145">
        <f t="shared" si="215"/>
        <v>-10.435616438355863</v>
      </c>
      <c r="T89" s="145">
        <f t="shared" si="215"/>
        <v>0.13673433975360119</v>
      </c>
      <c r="U89" s="145">
        <f t="shared" si="215"/>
        <v>0.45838041431261867</v>
      </c>
      <c r="V89" s="145">
        <f t="shared" si="215"/>
        <v>0.81306306306306286</v>
      </c>
      <c r="W89" s="261">
        <f t="shared" si="215"/>
        <v>0.41628222523744923</v>
      </c>
      <c r="X89" s="145">
        <f t="shared" si="215"/>
        <v>3.8415339722194931E-3</v>
      </c>
      <c r="Y89" s="145">
        <f t="shared" si="215"/>
        <v>0.11095477386934416</v>
      </c>
      <c r="Z89" s="145">
        <f t="shared" si="215"/>
        <v>0.31965693092257574</v>
      </c>
      <c r="AA89" s="145">
        <f t="shared" si="215"/>
        <v>-1.3889845094664337</v>
      </c>
      <c r="AB89" s="261">
        <f t="shared" si="215"/>
        <v>-8.5260659958802928E-2</v>
      </c>
      <c r="AC89" s="145">
        <f>IFERROR((AC88-X88)/ABS(X88),"n/a")</f>
        <v>0.18677142518594814</v>
      </c>
      <c r="AD89" s="145">
        <f>IFERROR((AD88-Y88)/ABS(Y88),"n/a")</f>
        <v>-0.43364232421433108</v>
      </c>
      <c r="AE89" s="346"/>
    </row>
    <row r="90" spans="2:32">
      <c r="B90" s="108" t="s">
        <v>75</v>
      </c>
      <c r="C90" s="356"/>
      <c r="D90" s="163">
        <f>IFERROR(D88/'Summary Information'!D10,"n/a")</f>
        <v>-7.531519762144754E-3</v>
      </c>
      <c r="E90" s="163">
        <f>IFERROR(E88/'Summary Information'!E10,"n/a")</f>
        <v>-9.4217010257519936E-3</v>
      </c>
      <c r="F90" s="163">
        <f>IFERROR(F88/'Summary Information'!F10,"n/a")</f>
        <v>-1.3738818499825469E-2</v>
      </c>
      <c r="G90" s="163">
        <f>IFERROR(G88/'Summary Information'!G10,"n/a")</f>
        <v>-2.4576276773176022E-3</v>
      </c>
      <c r="H90" s="271">
        <f>IFERROR(H88/'Summary Information'!H10,"n/a")</f>
        <v>-8.3288977390627451E-3</v>
      </c>
      <c r="I90" s="163">
        <f>IFERROR(I88/'Summary Information'!I10,"n/a")</f>
        <v>-3.6949867545893493E-3</v>
      </c>
      <c r="J90" s="163">
        <f>IFERROR(J88/'Summary Information'!J10,"n/a")</f>
        <v>-7.9267239441486656E-5</v>
      </c>
      <c r="K90" s="163">
        <f>IFERROR(K88/'Summary Information'!K10,"n/a")</f>
        <v>-4.1443126668765156E-3</v>
      </c>
      <c r="L90" s="163">
        <f>IFERROR(L88/'Summary Information'!L10,"n/a")</f>
        <v>5.0022841755452841E-4</v>
      </c>
      <c r="M90" s="271">
        <f>IFERROR(M88/'Summary Information'!M10,"n/a")</f>
        <v>-1.8690413560898426E-3</v>
      </c>
      <c r="N90" s="163">
        <f>IFERROR(N88/'Summary Information'!N10,"n/a")</f>
        <v>3.9875326786497863E-4</v>
      </c>
      <c r="O90" s="163">
        <f>IFERROR(O88/'Summary Information'!O10,"n/a")</f>
        <v>-6.3986196834998153E-3</v>
      </c>
      <c r="P90" s="163">
        <f>IFERROR(P88/'Summary Information'!P10,"n/a")</f>
        <v>-8.8440450096934718E-3</v>
      </c>
      <c r="Q90" s="163">
        <f>IFERROR(Q88/'Summary Information'!Q10,"n/a")</f>
        <v>-1.4097443817740186E-2</v>
      </c>
      <c r="R90" s="271">
        <f>IFERROR(R88/'Summary Information'!R10,"n/a")</f>
        <v>-7.1682964270509408E-3</v>
      </c>
      <c r="S90" s="163">
        <f>IFERROR(S88/'Summary Information'!S10,"n/a")</f>
        <v>-3.4845285515834679E-3</v>
      </c>
      <c r="T90" s="163">
        <f>IFERROR(T88/'Summary Information'!T10,"n/a")</f>
        <v>-5.0539631197834894E-3</v>
      </c>
      <c r="U90" s="163">
        <f>IFERROR(U88/'Summary Information'!U10,"n/a")</f>
        <v>-4.446125511835197E-3</v>
      </c>
      <c r="V90" s="163">
        <f>IFERROR(V88/'Summary Information'!V10,"n/a")</f>
        <v>-2.5153478393026029E-3</v>
      </c>
      <c r="W90" s="271">
        <f>IFERROR(W88/'Summary Information'!W10,"n/a")</f>
        <v>-3.8937604829311747E-3</v>
      </c>
      <c r="X90" s="163">
        <f>IFERROR(X88/'Summary Information'!X10,"n/a")</f>
        <v>-3.2693878862404876E-3</v>
      </c>
      <c r="Y90" s="163">
        <f>IFERROR(Y88/'Summary Information'!Y10,"n/a")</f>
        <v>-4.4229734621592329E-3</v>
      </c>
      <c r="Z90" s="163">
        <f>IFERROR(Z88/'Summary Information'!Z10,"n/a")</f>
        <v>-2.9821204857960657E-3</v>
      </c>
      <c r="AA90" s="163">
        <f>IFERROR(AA88/'Summary Information'!AA10,"n/a")</f>
        <v>-5.8974645947941825E-3</v>
      </c>
      <c r="AB90" s="271">
        <f>IFERROR(AB88/'Summary Information'!AB10,"n/a")</f>
        <v>-4.1108978837168008E-3</v>
      </c>
      <c r="AC90" s="163">
        <f>IFERROR(AC88/'Summary Information'!AC10,"n/a")</f>
        <v>-4.233835171788998E-3</v>
      </c>
      <c r="AD90" s="163">
        <f>IFERROR(AD88/'Summary Information'!AD10,"n/a")</f>
        <v>-7.6357111892490656E-2</v>
      </c>
      <c r="AE90" s="346"/>
    </row>
    <row r="91" spans="2:32">
      <c r="B91" s="241"/>
      <c r="C91" s="241"/>
      <c r="D91" s="145"/>
      <c r="E91" s="145"/>
      <c r="F91" s="145"/>
      <c r="G91" s="145"/>
      <c r="H91" s="261"/>
      <c r="I91" s="145"/>
      <c r="J91" s="145"/>
      <c r="K91" s="145"/>
      <c r="L91" s="145"/>
      <c r="M91" s="261"/>
      <c r="N91" s="145"/>
      <c r="O91" s="145"/>
      <c r="P91" s="145"/>
      <c r="Q91" s="145"/>
      <c r="R91" s="261"/>
      <c r="S91" s="145"/>
      <c r="T91" s="145"/>
      <c r="U91" s="145"/>
      <c r="V91" s="145"/>
      <c r="W91" s="261"/>
      <c r="X91" s="145"/>
      <c r="Y91" s="145"/>
      <c r="Z91" s="145"/>
      <c r="AA91" s="145"/>
      <c r="AB91" s="261"/>
      <c r="AC91" s="145"/>
      <c r="AD91" s="145"/>
      <c r="AE91" s="346"/>
    </row>
    <row r="92" spans="2:32">
      <c r="B92" s="151" t="s">
        <v>78</v>
      </c>
      <c r="C92" s="94"/>
      <c r="D92" s="153">
        <f>'Adjusted EBITDA by Segment'!$G$30</f>
        <v>-36.341000000000001</v>
      </c>
      <c r="E92" s="153">
        <f>'Adjusted EBITDA by Segment'!$G$62</f>
        <v>-40.65</v>
      </c>
      <c r="F92" s="153">
        <f>'Adjusted EBITDA by Segment'!$G$94</f>
        <v>-53.843000000000004</v>
      </c>
      <c r="G92" s="153">
        <f>'Adjusted EBITDA by Segment'!$G$126</f>
        <v>-45.353999999999921</v>
      </c>
      <c r="H92" s="152">
        <f>SUM(D92:G92)</f>
        <v>-176.18799999999993</v>
      </c>
      <c r="I92" s="153">
        <f>'Adjusted EBITDA by Segment'!$G$190</f>
        <v>-40.549999999999983</v>
      </c>
      <c r="J92" s="153">
        <f>'Adjusted EBITDA by Segment'!$G$222</f>
        <v>-40.100000000000009</v>
      </c>
      <c r="K92" s="153">
        <f>'Adjusted EBITDA by Segment'!$G$254</f>
        <v>-40.752999999999993</v>
      </c>
      <c r="L92" s="153">
        <f>'Adjusted EBITDA by Segment'!$G$286</f>
        <v>-44.906999999999996</v>
      </c>
      <c r="M92" s="152">
        <f>SUM(I92:L92)</f>
        <v>-166.31</v>
      </c>
      <c r="N92" s="153">
        <f>'Adjusted EBITDA by Segment'!$G$350</f>
        <v>-37.809000000000012</v>
      </c>
      <c r="O92" s="153">
        <f>'Adjusted EBITDA by Segment'!$G$382</f>
        <v>-47.515999999999998</v>
      </c>
      <c r="P92" s="153">
        <f>+'Adjusted EBITDA by Segment'!$G$414</f>
        <v>-47.164000000000001</v>
      </c>
      <c r="Q92" s="153">
        <f>+'Adjusted EBITDA by Segment'!$G$447</f>
        <v>-51.775999999999989</v>
      </c>
      <c r="R92" s="152">
        <f>SUM(N92:Q92)</f>
        <v>-184.26500000000001</v>
      </c>
      <c r="S92" s="153">
        <f>'Adjusted EBITDA by Segment'!G511</f>
        <v>-46.427999999999997</v>
      </c>
      <c r="T92" s="153">
        <f>'Adjusted EBITDA by Segment'!G543</f>
        <v>-47.166999999999994</v>
      </c>
      <c r="U92" s="153">
        <f>'Adjusted EBITDA by Segment'!G575</f>
        <v>-41.687999999999988</v>
      </c>
      <c r="V92" s="153">
        <f>'Adjusted EBITDA by Segment'!G609</f>
        <v>-38.437000000000005</v>
      </c>
      <c r="W92" s="152">
        <f>SUM(S92:V92)</f>
        <v>-173.72</v>
      </c>
      <c r="X92" s="153">
        <f>'Adjusted EBITDA by Segment'!G679</f>
        <v>-45.905154263099675</v>
      </c>
      <c r="Y92" s="153">
        <f>'Adjusted EBITDA by Segment'!G713</f>
        <v>-48.548000000000009</v>
      </c>
      <c r="Z92" s="153">
        <f>'Adjusted EBITDA by Segment'!G746</f>
        <v>-45.305000000000007</v>
      </c>
      <c r="AA92" s="153">
        <f>'Adjusted EBITDA by Segment'!G778</f>
        <v>-49.646000000000001</v>
      </c>
      <c r="AB92" s="152">
        <f>SUM(X92:AA92)</f>
        <v>-189.40415426309971</v>
      </c>
      <c r="AC92" s="153">
        <f>'Adjusted EBITDA by Segment'!G845</f>
        <v>-44.563000000000002</v>
      </c>
      <c r="AD92" s="153">
        <f>'Adjusted EBITDA by Segment'!G878</f>
        <v>-34.198999999999998</v>
      </c>
      <c r="AE92" s="346"/>
      <c r="AF92" s="370"/>
    </row>
    <row r="93" spans="2:32">
      <c r="B93" s="107" t="s">
        <v>1</v>
      </c>
      <c r="C93" s="241"/>
      <c r="D93" s="145" t="s">
        <v>26</v>
      </c>
      <c r="E93" s="145" t="s">
        <v>26</v>
      </c>
      <c r="F93" s="145" t="s">
        <v>26</v>
      </c>
      <c r="G93" s="145" t="s">
        <v>26</v>
      </c>
      <c r="H93" s="261" t="s">
        <v>26</v>
      </c>
      <c r="I93" s="145">
        <f t="shared" ref="I93:O93" si="216">IFERROR((I92-D92)/ABS(D92),"n/a")</f>
        <v>-0.11581959769956748</v>
      </c>
      <c r="J93" s="145">
        <f t="shared" si="216"/>
        <v>1.353013530135277E-2</v>
      </c>
      <c r="K93" s="145">
        <f t="shared" si="216"/>
        <v>0.24311423954831657</v>
      </c>
      <c r="L93" s="145">
        <f t="shared" si="216"/>
        <v>9.855801031880879E-3</v>
      </c>
      <c r="M93" s="261">
        <f t="shared" si="216"/>
        <v>5.6065112266442285E-2</v>
      </c>
      <c r="N93" s="145">
        <f t="shared" si="216"/>
        <v>6.7595561035757645E-2</v>
      </c>
      <c r="O93" s="145">
        <f t="shared" si="216"/>
        <v>-0.18493765586034883</v>
      </c>
      <c r="P93" s="145">
        <f t="shared" ref="P93" si="217">IFERROR((P92-K92)/ABS(K92),"n/a")</f>
        <v>-0.15731357200696905</v>
      </c>
      <c r="Q93" s="145">
        <f t="shared" ref="Q93:AB93" si="218">IFERROR((Q92-L92)/ABS(L92),"n/a")</f>
        <v>-0.15296056294118943</v>
      </c>
      <c r="R93" s="261">
        <f t="shared" si="218"/>
        <v>-0.10796103661836337</v>
      </c>
      <c r="S93" s="145">
        <f t="shared" si="218"/>
        <v>-0.22796159644529035</v>
      </c>
      <c r="T93" s="145">
        <f t="shared" si="218"/>
        <v>7.3448943513764577E-3</v>
      </c>
      <c r="U93" s="145">
        <f t="shared" si="218"/>
        <v>0.11610550419811749</v>
      </c>
      <c r="V93" s="145">
        <f t="shared" si="218"/>
        <v>0.25762901730531496</v>
      </c>
      <c r="W93" s="261">
        <f t="shared" si="218"/>
        <v>5.7227362765582261E-2</v>
      </c>
      <c r="X93" s="145">
        <f t="shared" si="218"/>
        <v>1.1261431397008753E-2</v>
      </c>
      <c r="Y93" s="145">
        <f t="shared" si="218"/>
        <v>-2.9278945025123806E-2</v>
      </c>
      <c r="Z93" s="145">
        <f t="shared" si="218"/>
        <v>-8.6763577048551616E-2</v>
      </c>
      <c r="AA93" s="145">
        <f t="shared" si="218"/>
        <v>-0.29162005359419296</v>
      </c>
      <c r="AB93" s="261">
        <f t="shared" si="218"/>
        <v>-9.0284102366450111E-2</v>
      </c>
      <c r="AC93" s="145">
        <f>IFERROR((AC92-X92)/ABS(X92),"n/a")</f>
        <v>2.9237550437305637E-2</v>
      </c>
      <c r="AD93" s="145">
        <f>IFERROR((AD92-Y92)/ABS(Y92),"n/a")</f>
        <v>0.29556315399192568</v>
      </c>
      <c r="AE93" s="346"/>
    </row>
    <row r="94" spans="2:32">
      <c r="B94" s="108" t="s">
        <v>75</v>
      </c>
      <c r="C94" s="356"/>
      <c r="D94" s="163">
        <f>IFERROR(D92/'Summary Information'!D10,"n/a")</f>
        <v>-5.1159431715159333E-2</v>
      </c>
      <c r="E94" s="163" t="str">
        <f>IFERROR(E92/'Summary Information'!#REF!,"n/a")</f>
        <v>n/a</v>
      </c>
      <c r="F94" s="163" t="str">
        <f>IFERROR(F92/'Summary Information'!#REF!,"n/a")</f>
        <v>n/a</v>
      </c>
      <c r="G94" s="163" t="str">
        <f>IFERROR(G92/'Summary Information'!#REF!,"n/a")</f>
        <v>n/a</v>
      </c>
      <c r="H94" s="271">
        <f>IFERROR(H92/'Summary Information'!H10,"n/a")</f>
        <v>-5.9504960660556792E-2</v>
      </c>
      <c r="I94" s="163">
        <f>IFERROR(I92/'Summary Information'!I10,"n/a")</f>
        <v>-4.717623202096926E-2</v>
      </c>
      <c r="J94" s="163">
        <f>IFERROR(J92/'Summary Information'!J10,"n/a")</f>
        <v>-4.7442034352292016E-2</v>
      </c>
      <c r="K94" s="163">
        <f>IFERROR(K92/'Summary Information'!K10,"n/a")</f>
        <v>-4.8574395776019262E-2</v>
      </c>
      <c r="L94" s="163">
        <f>IFERROR(L92/'Summary Information'!L10,"n/a")</f>
        <v>-5.4129536258122682E-2</v>
      </c>
      <c r="M94" s="271">
        <f>IFERROR(M92/'Summary Information'!M10,"n/a")</f>
        <v>-4.9300597610040069E-2</v>
      </c>
      <c r="N94" s="163">
        <f>IFERROR(N92/'Summary Information'!N10,"n/a")</f>
        <v>-4.1305376177278072E-2</v>
      </c>
      <c r="O94" s="163">
        <f>IFERROR(O92/'Summary Information'!O10,"n/a")</f>
        <v>-5.2756691459513713E-2</v>
      </c>
      <c r="P94" s="163">
        <f>IFERROR(P92/'Summary Information'!P10,"n/a")</f>
        <v>-5.2369182528208789E-2</v>
      </c>
      <c r="Q94" s="163">
        <f>IFERROR(Q92/'Summary Information'!Q10,"n/a")</f>
        <v>-5.8712134098078822E-2</v>
      </c>
      <c r="R94" s="271">
        <f>IFERROR(R92/'Summary Information'!R10,"n/a")</f>
        <v>-5.1206285758113694E-2</v>
      </c>
      <c r="S94" s="163">
        <f>IFERROR(S92/'Summary Information'!S10,"n/a")</f>
        <v>-4.697435876681684E-2</v>
      </c>
      <c r="T94" s="163">
        <f>IFERROR(T92/'Summary Information'!T10,"n/a")</f>
        <v>-4.7915633863483062E-2</v>
      </c>
      <c r="U94" s="163">
        <f>IFERROR(U92/'Summary Information'!U10,"n/a")</f>
        <v>-4.2964784501016692E-2</v>
      </c>
      <c r="V94" s="163">
        <f>IFERROR(V92/'Summary Information'!V10,"n/a")</f>
        <v>-4.1601731884369234E-2</v>
      </c>
      <c r="W94" s="271">
        <f>IFERROR(W92/'Summary Information'!W10,"n/a")</f>
        <v>-4.4924226014133248E-2</v>
      </c>
      <c r="X94" s="163">
        <f>IFERROR(X92/'Summary Information'!X10,"n/a")</f>
        <v>-4.3745796393818766E-2</v>
      </c>
      <c r="Y94" s="163">
        <f>IFERROR(Y92/'Summary Information'!Y10,"n/a")</f>
        <v>-4.854770871374773E-2</v>
      </c>
      <c r="Z94" s="163">
        <f>IFERROR(Z92/'Summary Information'!Z10,"n/a")</f>
        <v>-4.6032357277339238E-2</v>
      </c>
      <c r="AA94" s="163">
        <f>IFERROR(AA92/'Summary Information'!AA10,"n/a")</f>
        <v>-5.273514540222482E-2</v>
      </c>
      <c r="AB94" s="271">
        <f>IFERROR(AB92/'Summary Information'!AB10,"n/a")</f>
        <v>-4.7648987685774073E-2</v>
      </c>
      <c r="AC94" s="163">
        <f>IFERROR(AC92/'Summary Information'!AC10,"n/a")</f>
        <v>-6.7624514967897217E-2</v>
      </c>
      <c r="AD94" s="163">
        <f>IFERROR(AD92/'Summary Information'!AD10,"n/a")</f>
        <v>-0.4118178315110062</v>
      </c>
      <c r="AE94" s="346"/>
    </row>
    <row r="95" spans="2:32">
      <c r="B95" s="241"/>
      <c r="C95" s="241"/>
      <c r="D95" s="145"/>
      <c r="E95" s="145"/>
      <c r="F95" s="145"/>
      <c r="G95" s="145"/>
      <c r="H95" s="261"/>
      <c r="I95" s="145"/>
      <c r="J95" s="145"/>
      <c r="K95" s="145"/>
      <c r="L95" s="145"/>
      <c r="M95" s="261"/>
      <c r="N95" s="145"/>
      <c r="O95" s="145"/>
      <c r="P95" s="145"/>
      <c r="Q95" s="145"/>
      <c r="R95" s="261"/>
      <c r="S95" s="145"/>
      <c r="T95" s="145"/>
      <c r="U95" s="145"/>
      <c r="V95" s="145"/>
      <c r="W95" s="261"/>
      <c r="X95" s="145"/>
      <c r="Y95" s="145"/>
      <c r="Z95" s="145"/>
      <c r="AA95" s="145"/>
      <c r="AB95" s="261"/>
      <c r="AC95" s="145"/>
      <c r="AD95" s="145"/>
      <c r="AE95" s="346"/>
    </row>
    <row r="96" spans="2:32">
      <c r="B96" s="151" t="s">
        <v>231</v>
      </c>
      <c r="C96" s="94"/>
      <c r="D96" s="153">
        <f>'Adjusted EBITDA by Segment'!$G$35</f>
        <v>-39.918000000000006</v>
      </c>
      <c r="E96" s="153">
        <f>'Adjusted EBITDA by Segment'!$G$67</f>
        <v>-40.018000000000001</v>
      </c>
      <c r="F96" s="153">
        <f>'Adjusted EBITDA by Segment'!$G$99</f>
        <v>-54.796000000000006</v>
      </c>
      <c r="G96" s="153">
        <f>'Adjusted EBITDA by Segment'!$G$131</f>
        <v>-46.945999999999913</v>
      </c>
      <c r="H96" s="152">
        <f>SUM(D96:G96)</f>
        <v>-181.67799999999994</v>
      </c>
      <c r="I96" s="153">
        <f>'Adjusted EBITDA by Segment'!$G$195</f>
        <v>-39.703999999999986</v>
      </c>
      <c r="J96" s="153">
        <f>'Adjusted EBITDA by Segment'!$G$227</f>
        <v>-39.566000000000003</v>
      </c>
      <c r="K96" s="153">
        <f>'Adjusted EBITDA by Segment'!$G$259</f>
        <v>-40.603999999999992</v>
      </c>
      <c r="L96" s="153">
        <f>'Adjusted EBITDA by Segment'!$G$291</f>
        <v>-50.882999999999988</v>
      </c>
      <c r="M96" s="152">
        <f>SUM(I96:L96)</f>
        <v>-170.75699999999995</v>
      </c>
      <c r="N96" s="153">
        <f>'Adjusted EBITDA by Segment'!$G$355</f>
        <v>-37.487000000000009</v>
      </c>
      <c r="O96" s="153">
        <f>'Adjusted EBITDA by Segment'!$G$387</f>
        <v>-48.22699999999999</v>
      </c>
      <c r="P96" s="153">
        <f>'Adjusted EBITDA by Segment'!$G$419</f>
        <v>-48.716999999999999</v>
      </c>
      <c r="Q96" s="153">
        <f>'Adjusted EBITDA by Segment'!$G$452</f>
        <v>-53.646999999999977</v>
      </c>
      <c r="R96" s="152">
        <f>SUM(N96:Q96)</f>
        <v>-188.07799999999997</v>
      </c>
      <c r="S96" s="153">
        <f>'Adjusted EBITDA by Segment'!G516</f>
        <v>-47.097999999999985</v>
      </c>
      <c r="T96" s="153">
        <f>'Adjusted EBITDA by Segment'!G548</f>
        <v>-48.79399999999999</v>
      </c>
      <c r="U96" s="153">
        <f>'Adjusted EBITDA by Segment'!G580</f>
        <v>-42.889999999999986</v>
      </c>
      <c r="V96" s="153">
        <f>'Adjusted EBITDA by Segment'!G614</f>
        <v>-39.624000000000009</v>
      </c>
      <c r="W96" s="152">
        <f>SUM(S96:V96)</f>
        <v>-178.40599999999995</v>
      </c>
      <c r="X96" s="153">
        <f>'Adjusted EBITDA by Segment'!G684</f>
        <v>-47.11694951999965</v>
      </c>
      <c r="Y96" s="153">
        <f>'Adjusted EBITDA by Segment'!G718</f>
        <v>-49.75800000000001</v>
      </c>
      <c r="Z96" s="153">
        <f>'Adjusted EBITDA by Segment'!G751</f>
        <v>-46.500000000000007</v>
      </c>
      <c r="AA96" s="153">
        <f>'Adjusted EBITDA by Segment'!G783</f>
        <v>-50.851000000000013</v>
      </c>
      <c r="AB96" s="152">
        <f>SUM(X96:AA96)</f>
        <v>-194.22594951999969</v>
      </c>
      <c r="AC96" s="153">
        <f>'Adjusted EBITDA by Segment'!G850</f>
        <v>-45.805999999999997</v>
      </c>
      <c r="AD96" s="153">
        <f>'Adjusted EBITDA by Segment'!G883</f>
        <v>-35.76</v>
      </c>
      <c r="AE96" s="346"/>
    </row>
    <row r="97" spans="2:32">
      <c r="B97" s="107" t="s">
        <v>1</v>
      </c>
      <c r="C97" s="241"/>
      <c r="D97" s="145" t="s">
        <v>26</v>
      </c>
      <c r="E97" s="145" t="s">
        <v>26</v>
      </c>
      <c r="F97" s="145" t="s">
        <v>26</v>
      </c>
      <c r="G97" s="145" t="s">
        <v>26</v>
      </c>
      <c r="H97" s="261" t="s">
        <v>26</v>
      </c>
      <c r="I97" s="145">
        <f t="shared" ref="I97" si="219">IFERROR((I96-D96)/ABS(D96),"n/a")</f>
        <v>5.3609900295610979E-3</v>
      </c>
      <c r="J97" s="145">
        <f t="shared" ref="J97" si="220">IFERROR((J96-E96)/ABS(E96),"n/a")</f>
        <v>1.1294917287220705E-2</v>
      </c>
      <c r="K97" s="145">
        <f t="shared" ref="K97" si="221">IFERROR((K96-F96)/ABS(F96),"n/a")</f>
        <v>0.25899700708080903</v>
      </c>
      <c r="L97" s="145">
        <f t="shared" ref="L97" si="222">IFERROR((L96-G96)/ABS(G96),"n/a")</f>
        <v>-8.3862309887958147E-2</v>
      </c>
      <c r="M97" s="261">
        <f t="shared" ref="M97" si="223">IFERROR((M96-H96)/ABS(H96),"n/a")</f>
        <v>6.0111846233445967E-2</v>
      </c>
      <c r="N97" s="145">
        <f t="shared" ref="N97" si="224">IFERROR((N96-I96)/ABS(I96),"n/a")</f>
        <v>5.58382026999793E-2</v>
      </c>
      <c r="O97" s="145">
        <f t="shared" ref="O97" si="225">IFERROR((O96-J96)/ABS(J96),"n/a")</f>
        <v>-0.21890006571298556</v>
      </c>
      <c r="P97" s="145">
        <f t="shared" ref="P97" si="226">IFERROR((P96-K96)/ABS(K96),"n/a")</f>
        <v>-0.19980790069943868</v>
      </c>
      <c r="Q97" s="145">
        <f t="shared" ref="Q97" si="227">IFERROR((Q96-L96)/ABS(L96),"n/a")</f>
        <v>-5.4320696499813088E-2</v>
      </c>
      <c r="R97" s="261">
        <f t="shared" ref="R97:AB97" si="228">IFERROR((R96-M96)/ABS(M96),"n/a")</f>
        <v>-0.10143654432907601</v>
      </c>
      <c r="S97" s="145">
        <f t="shared" si="228"/>
        <v>-0.25638221250033272</v>
      </c>
      <c r="T97" s="145">
        <f t="shared" si="228"/>
        <v>-1.175689966201506E-2</v>
      </c>
      <c r="U97" s="145">
        <f t="shared" si="228"/>
        <v>0.11960917133649471</v>
      </c>
      <c r="V97" s="145">
        <f t="shared" si="228"/>
        <v>0.26139392696702468</v>
      </c>
      <c r="W97" s="261">
        <f t="shared" si="228"/>
        <v>5.1425472410383068E-2</v>
      </c>
      <c r="X97" s="145">
        <f t="shared" si="228"/>
        <v>-4.0234234998653149E-4</v>
      </c>
      <c r="Y97" s="145">
        <f t="shared" si="228"/>
        <v>-1.9756527441899006E-2</v>
      </c>
      <c r="Z97" s="145">
        <f t="shared" si="228"/>
        <v>-8.4168803916997478E-2</v>
      </c>
      <c r="AA97" s="145">
        <f t="shared" si="228"/>
        <v>-0.28333838077932572</v>
      </c>
      <c r="AB97" s="261">
        <f t="shared" si="228"/>
        <v>-8.8673864780331055E-2</v>
      </c>
      <c r="AC97" s="145">
        <f>IFERROR((AC96-X96)/ABS(X96),"n/a")</f>
        <v>2.78233105783556E-2</v>
      </c>
      <c r="AD97" s="145">
        <f>IFERROR((AD96-Y96)/ABS(Y96),"n/a")</f>
        <v>0.2813215965271918</v>
      </c>
      <c r="AE97" s="346"/>
    </row>
    <row r="98" spans="2:32">
      <c r="B98" s="108" t="s">
        <v>75</v>
      </c>
      <c r="C98" s="356"/>
      <c r="D98" s="163">
        <f>D96/'Consolidated P&amp;L'!D10</f>
        <v>-5.619499175052229E-2</v>
      </c>
      <c r="E98" s="163">
        <f>E96/'Consolidated P&amp;L'!E10</f>
        <v>-5.6595261430282665E-2</v>
      </c>
      <c r="F98" s="163">
        <f>F96/'Consolidated P&amp;L'!F10</f>
        <v>-6.9803643812372473E-2</v>
      </c>
      <c r="G98" s="163">
        <f>G96/'Consolidated P&amp;L'!G10</f>
        <v>-6.1896882478195699E-2</v>
      </c>
      <c r="H98" s="271">
        <f>H96/'Consolidated P&amp;L'!H10</f>
        <v>-6.1359129128480024E-2</v>
      </c>
      <c r="I98" s="163">
        <f>I96/'Consolidated P&amp;L'!I10</f>
        <v>-4.6191988068078019E-2</v>
      </c>
      <c r="J98" s="163">
        <f>J96/'Consolidated P&amp;L'!J10</f>
        <v>-4.6810262623012112E-2</v>
      </c>
      <c r="K98" s="163">
        <f>K96/'Consolidated P&amp;L'!K10</f>
        <v>-4.8396799403466889E-2</v>
      </c>
      <c r="L98" s="163">
        <f>L96/'Consolidated P&amp;L'!L10</f>
        <v>-6.1332825470907786E-2</v>
      </c>
      <c r="M98" s="271">
        <f>M96/'Consolidated P&amp;L'!M10</f>
        <v>-5.0618857231060126E-2</v>
      </c>
      <c r="N98" s="163">
        <f>N96/'Consolidated P&amp;L'!N10</f>
        <v>-4.0953599321791712E-2</v>
      </c>
      <c r="O98" s="163">
        <f>O96/'Consolidated P&amp;L'!O10</f>
        <v>-5.3546109921246893E-2</v>
      </c>
      <c r="P98" s="163">
        <f>P96/'Consolidated P&amp;L'!P10</f>
        <v>-5.4093576991492399E-2</v>
      </c>
      <c r="Q98" s="163">
        <f>Q96/'Consolidated P&amp;L'!Q10</f>
        <v>-6.083378124922037E-2</v>
      </c>
      <c r="R98" s="271">
        <f>R96/'Consolidated P&amp;L'!R10</f>
        <v>-5.2265898639538191E-2</v>
      </c>
      <c r="S98" s="163">
        <f>S96/'Consolidated P&amp;L'!S10</f>
        <v>-4.7652243241137655E-2</v>
      </c>
      <c r="T98" s="163">
        <f>T96/'Consolidated P&amp;L'!T10</f>
        <v>-4.9568457581249441E-2</v>
      </c>
      <c r="U98" s="163">
        <f>U96/'Consolidated P&amp;L'!U10</f>
        <v>-4.4203598331620755E-2</v>
      </c>
      <c r="V98" s="163">
        <f>V96/'Consolidated P&amp;L'!V10</f>
        <v>-4.2886464192997548E-2</v>
      </c>
      <c r="W98" s="271">
        <f>W96/'Consolidated P&amp;L'!W10</f>
        <v>-4.6136031926533809E-2</v>
      </c>
      <c r="X98" s="163">
        <f>X96/'Consolidated P&amp;L'!X10</f>
        <v>-4.4900589345292494E-2</v>
      </c>
      <c r="Y98" s="163">
        <f>Y96/'Consolidated P&amp;L'!Y10</f>
        <v>-4.9757701453791291E-2</v>
      </c>
      <c r="Z98" s="163">
        <f>Z96/'Consolidated P&amp;L'!Z10</f>
        <v>-4.7246542619937638E-2</v>
      </c>
      <c r="AA98" s="163">
        <f>AA96/'Consolidated P&amp;L'!AA10</f>
        <v>-5.4015124659560383E-2</v>
      </c>
      <c r="AB98" s="271">
        <f>AB96/'Consolidated P&amp;L'!AB10</f>
        <v>-4.886202160107142E-2</v>
      </c>
      <c r="AC98" s="163">
        <f>AC96/'Consolidated P&amp;L'!AC10</f>
        <v>-6.9510771999629725E-2</v>
      </c>
      <c r="AD98" s="163">
        <f>AD96/'Consolidated P&amp;L'!AD10</f>
        <v>-0.43061509561196476</v>
      </c>
      <c r="AE98" s="346"/>
    </row>
    <row r="99" spans="2:32" s="33" customFormat="1">
      <c r="B99" s="60"/>
      <c r="C99" s="60"/>
      <c r="D99" s="44"/>
      <c r="E99" s="44"/>
      <c r="F99" s="44"/>
      <c r="G99" s="44"/>
      <c r="H99" s="272"/>
      <c r="I99" s="44"/>
      <c r="J99" s="44"/>
      <c r="K99" s="44"/>
      <c r="L99" s="44"/>
      <c r="M99" s="272"/>
      <c r="N99" s="44"/>
      <c r="O99" s="44"/>
      <c r="P99" s="44"/>
      <c r="Q99" s="44"/>
      <c r="R99" s="272"/>
      <c r="S99" s="44"/>
      <c r="T99" s="44"/>
      <c r="U99" s="44"/>
      <c r="V99" s="44"/>
      <c r="W99" s="272"/>
      <c r="X99" s="44"/>
      <c r="Y99" s="44"/>
      <c r="Z99" s="44"/>
      <c r="AA99" s="44"/>
      <c r="AB99" s="272"/>
      <c r="AC99" s="44"/>
      <c r="AD99" s="44"/>
      <c r="AE99" s="346"/>
    </row>
    <row r="100" spans="2:32" s="33" customFormat="1">
      <c r="B100" s="201" t="s">
        <v>58</v>
      </c>
      <c r="C100" s="354"/>
      <c r="D100" s="159">
        <v>8.7170000000000005</v>
      </c>
      <c r="E100" s="159">
        <v>14.27</v>
      </c>
      <c r="F100" s="159">
        <v>14.862</v>
      </c>
      <c r="G100" s="159">
        <v>12.500999999999999</v>
      </c>
      <c r="H100" s="155">
        <f>SUM(D100:G100)</f>
        <v>50.35</v>
      </c>
      <c r="I100" s="159">
        <v>12.039</v>
      </c>
      <c r="J100" s="159">
        <v>17.202000000000002</v>
      </c>
      <c r="K100" s="159">
        <v>16.195</v>
      </c>
      <c r="L100" s="159">
        <v>15.451000000000001</v>
      </c>
      <c r="M100" s="155">
        <f>SUM(I100:L100)</f>
        <v>60.887</v>
      </c>
      <c r="N100" s="159">
        <v>16.978999999999999</v>
      </c>
      <c r="O100" s="159">
        <v>14.231</v>
      </c>
      <c r="P100" s="159">
        <v>18.995999999999999</v>
      </c>
      <c r="Q100" s="159">
        <v>14.96</v>
      </c>
      <c r="R100" s="155">
        <f>SUM(N100:Q100)</f>
        <v>65.165999999999997</v>
      </c>
      <c r="S100" s="159">
        <v>15.885</v>
      </c>
      <c r="T100" s="159">
        <v>22.454000000000001</v>
      </c>
      <c r="U100" s="159">
        <v>22.209</v>
      </c>
      <c r="V100" s="159">
        <v>20.914999999999992</v>
      </c>
      <c r="W100" s="155">
        <f>SUM(S100:V100)</f>
        <v>81.462999999999994</v>
      </c>
      <c r="X100" s="159">
        <v>16.891999999999999</v>
      </c>
      <c r="Y100" s="159">
        <v>11.460699999999999</v>
      </c>
      <c r="Z100" s="159">
        <v>11.519</v>
      </c>
      <c r="AA100" s="159">
        <v>11.328300000000006</v>
      </c>
      <c r="AB100" s="155">
        <f>SUM(X100:AA100)</f>
        <v>51.2</v>
      </c>
      <c r="AC100" s="159">
        <v>18.315000000000001</v>
      </c>
      <c r="AD100" s="159">
        <v>5.3129999999999997</v>
      </c>
      <c r="AE100" s="346"/>
      <c r="AF100" s="371"/>
    </row>
    <row r="101" spans="2:32" s="33" customFormat="1">
      <c r="B101" s="156" t="s">
        <v>75</v>
      </c>
      <c r="C101" s="357"/>
      <c r="D101" s="162">
        <f>D100/'Summary Information'!D$10</f>
        <v>1.227145004983473E-2</v>
      </c>
      <c r="E101" s="162">
        <f>E100/'Summary Information'!E$10</f>
        <v>2.0181277940180258E-2</v>
      </c>
      <c r="F101" s="162">
        <f>F100/'Summary Information'!F$10</f>
        <v>1.8932435840927797E-2</v>
      </c>
      <c r="G101" s="162">
        <f>G100/'Summary Information'!G$10</f>
        <v>1.6482190769393043E-2</v>
      </c>
      <c r="H101" s="269">
        <f>H100/'Summary Information'!H$10</f>
        <v>1.7004987679405156E-2</v>
      </c>
      <c r="I101" s="162">
        <f>I100/'Summary Information'!I$10</f>
        <v>1.4006280081392089E-2</v>
      </c>
      <c r="J101" s="162">
        <f>J100/'Summary Information'!J$10</f>
        <v>2.0351567953319879E-2</v>
      </c>
      <c r="K101" s="162">
        <f>K100/'Summary Information'!K$10</f>
        <v>1.9303176197890515E-2</v>
      </c>
      <c r="L101" s="162">
        <f>L100/'Summary Information'!L$10</f>
        <v>1.8624166938879319E-2</v>
      </c>
      <c r="M101" s="269">
        <f>M100/'Summary Information'!M$10</f>
        <v>1.8049218247143946E-2</v>
      </c>
      <c r="N101" s="162">
        <f>N100/'Summary Information'!N10</f>
        <v>1.8549128041313024E-2</v>
      </c>
      <c r="O101" s="162">
        <f>O100/'Summary Information'!O10</f>
        <v>1.5800582459810163E-2</v>
      </c>
      <c r="P101" s="162">
        <f>P100/'Summary Information'!P10</f>
        <v>2.1092464407299085E-2</v>
      </c>
      <c r="Q101" s="162">
        <f>Q100/'Summary Information'!Q10</f>
        <v>1.6964105494964063E-2</v>
      </c>
      <c r="R101" s="269">
        <f>R100/'Summary Information'!R$10</f>
        <v>1.8109292691033223E-2</v>
      </c>
      <c r="S101" s="162">
        <f>S100/'Summary Information'!S10</f>
        <v>1.6071932648636288E-2</v>
      </c>
      <c r="T101" s="162">
        <f>T100/'Summary Information'!T10</f>
        <v>2.28103895259535E-2</v>
      </c>
      <c r="U101" s="162">
        <f>U100/'Summary Information'!U10</f>
        <v>2.2889198306061218E-2</v>
      </c>
      <c r="V101" s="162">
        <f>V100/'Summary Information'!V10</f>
        <v>2.2637048218164323E-2</v>
      </c>
      <c r="W101" s="269">
        <f>W100/'Summary Information'!W$10</f>
        <v>2.1066441536894638E-2</v>
      </c>
      <c r="X101" s="162">
        <f>X100/'Summary Information'!X10</f>
        <v>1.6097407895618077E-2</v>
      </c>
      <c r="Y101" s="162">
        <f>Y100/'Summary Information'!Y10</f>
        <v>1.1460631236212583E-2</v>
      </c>
      <c r="Z101" s="162">
        <f>Z100/'Summary Information'!Z10</f>
        <v>1.170393385890455E-2</v>
      </c>
      <c r="AA101" s="162">
        <f>AA100/'Summary Information'!AA10</f>
        <v>1.2033185909439303E-2</v>
      </c>
      <c r="AB101" s="269">
        <f>AB100/'Summary Information'!AB$10</f>
        <v>1.288054202930927E-2</v>
      </c>
      <c r="AC101" s="162">
        <f>AC100/'Summary Information'!AC10</f>
        <v>2.7793079272872955E-2</v>
      </c>
      <c r="AD101" s="162">
        <f>AD100/'Summary Information'!AD10</f>
        <v>6.3978132074562877E-2</v>
      </c>
      <c r="AE101" s="346"/>
    </row>
    <row r="102" spans="2:32" s="33" customFormat="1">
      <c r="B102" s="60"/>
      <c r="C102" s="60"/>
      <c r="D102" s="169"/>
      <c r="E102" s="169"/>
      <c r="F102" s="170"/>
      <c r="I102" s="169"/>
      <c r="J102" s="169"/>
      <c r="K102" s="170"/>
      <c r="N102" s="169"/>
      <c r="O102" s="169"/>
      <c r="P102" s="170"/>
      <c r="S102" s="169"/>
      <c r="T102" s="169"/>
      <c r="U102" s="169"/>
      <c r="V102" s="169"/>
      <c r="X102" s="169"/>
      <c r="Y102" s="169"/>
      <c r="Z102" s="169"/>
      <c r="AA102" s="169"/>
      <c r="AC102" s="169"/>
      <c r="AD102" s="169"/>
      <c r="AE102" s="346"/>
    </row>
    <row r="103" spans="2:32">
      <c r="B103" s="171"/>
      <c r="C103" s="171"/>
      <c r="D103" s="183"/>
      <c r="E103" s="183"/>
      <c r="F103" s="184"/>
      <c r="G103" s="185"/>
      <c r="H103" s="185"/>
      <c r="I103" s="183"/>
      <c r="J103" s="183"/>
      <c r="K103" s="184"/>
      <c r="L103" s="185"/>
      <c r="M103" s="185"/>
      <c r="N103" s="183"/>
      <c r="O103" s="183"/>
      <c r="P103" s="184"/>
      <c r="Q103" s="185"/>
      <c r="R103" s="185"/>
      <c r="S103" s="183"/>
      <c r="T103" s="183"/>
      <c r="U103" s="183"/>
      <c r="V103" s="183"/>
      <c r="W103" s="185"/>
      <c r="X103" s="183"/>
      <c r="Y103" s="183"/>
      <c r="Z103" s="183"/>
      <c r="AA103" s="183"/>
      <c r="AB103" s="185"/>
      <c r="AC103" s="183"/>
      <c r="AD103" s="183"/>
    </row>
    <row r="104" spans="2:32" ht="14.25">
      <c r="B104" s="375" t="s">
        <v>192</v>
      </c>
      <c r="C104" s="31"/>
      <c r="D104" s="31">
        <f>'Non-GAAP Financial Measures'!$B$57</f>
        <v>44050</v>
      </c>
      <c r="E104" s="44"/>
      <c r="F104" s="44"/>
      <c r="G104" s="44"/>
      <c r="H104" s="44"/>
      <c r="I104" s="249"/>
      <c r="J104" s="44"/>
      <c r="K104" s="44"/>
      <c r="L104" s="44"/>
      <c r="M104" s="44"/>
      <c r="N104" s="249"/>
      <c r="O104" s="249"/>
      <c r="P104" s="44"/>
      <c r="Q104" s="44"/>
      <c r="R104" s="44"/>
      <c r="S104" s="249"/>
      <c r="T104" s="249"/>
      <c r="U104" s="249"/>
      <c r="V104" s="249"/>
      <c r="W104" s="44"/>
      <c r="X104" s="249"/>
      <c r="Y104" s="249"/>
      <c r="Z104" s="249"/>
      <c r="AA104" s="249"/>
      <c r="AB104" s="44"/>
      <c r="AC104" s="345"/>
      <c r="AD104" s="345"/>
    </row>
    <row r="105" spans="2:32">
      <c r="B105" s="10"/>
      <c r="C105" s="10"/>
      <c r="D105" s="27"/>
      <c r="E105" s="30"/>
      <c r="G105" s="27"/>
      <c r="H105" s="27"/>
      <c r="I105" s="27"/>
      <c r="J105" s="30"/>
      <c r="L105" s="27"/>
      <c r="M105" s="27"/>
      <c r="N105" s="27"/>
      <c r="O105" s="27"/>
      <c r="Q105" s="27"/>
      <c r="R105" s="27"/>
      <c r="S105" s="27"/>
      <c r="T105" s="27"/>
      <c r="U105" s="27"/>
      <c r="V105" s="27"/>
      <c r="W105" s="27"/>
      <c r="X105" s="27"/>
      <c r="Y105" s="27"/>
      <c r="Z105" s="27"/>
      <c r="AA105" s="27"/>
      <c r="AB105" s="27"/>
      <c r="AC105" s="27"/>
      <c r="AD105" s="27"/>
    </row>
    <row r="106" spans="2:32">
      <c r="B106" s="10"/>
      <c r="C106" s="10"/>
      <c r="D106" s="60"/>
      <c r="E106" s="60"/>
      <c r="I106" s="60"/>
      <c r="J106" s="60"/>
      <c r="N106" s="60"/>
      <c r="O106" s="60"/>
      <c r="S106" s="60"/>
      <c r="T106" s="60"/>
      <c r="U106" s="60"/>
      <c r="V106" s="60"/>
      <c r="X106" s="60"/>
      <c r="Y106" s="60"/>
      <c r="Z106" s="60"/>
      <c r="AA106" s="60"/>
      <c r="AC106" s="60"/>
      <c r="AD106" s="60"/>
    </row>
    <row r="107" spans="2:32">
      <c r="B107" s="10"/>
      <c r="C107" s="10"/>
      <c r="D107" s="60"/>
      <c r="E107" s="60"/>
      <c r="I107" s="60"/>
      <c r="J107" s="60"/>
      <c r="N107" s="60"/>
      <c r="O107" s="60"/>
      <c r="S107" s="60"/>
      <c r="T107" s="60"/>
      <c r="U107" s="60"/>
      <c r="V107" s="60"/>
      <c r="X107" s="60"/>
      <c r="Y107" s="60"/>
      <c r="Z107" s="60"/>
      <c r="AA107" s="60"/>
      <c r="AC107" s="60"/>
      <c r="AD107" s="60"/>
    </row>
    <row r="108" spans="2:32">
      <c r="B108" s="10"/>
      <c r="C108" s="10"/>
      <c r="D108" s="60"/>
      <c r="E108" s="60"/>
      <c r="I108" s="60"/>
      <c r="J108" s="60"/>
      <c r="N108" s="60"/>
      <c r="O108" s="60"/>
      <c r="S108" s="60"/>
      <c r="T108" s="60"/>
      <c r="U108" s="60"/>
      <c r="V108" s="60"/>
      <c r="X108" s="60"/>
      <c r="Y108" s="60"/>
      <c r="Z108" s="60"/>
      <c r="AA108" s="60"/>
      <c r="AC108" s="60"/>
      <c r="AD108" s="60"/>
    </row>
    <row r="109" spans="2:32">
      <c r="B109" s="10"/>
      <c r="C109" s="10"/>
      <c r="D109" s="60"/>
      <c r="E109" s="60"/>
      <c r="I109" s="60"/>
      <c r="J109" s="60"/>
      <c r="N109" s="60"/>
      <c r="O109" s="60"/>
      <c r="S109" s="60"/>
      <c r="T109" s="60"/>
      <c r="U109" s="60"/>
      <c r="V109" s="60"/>
      <c r="X109" s="60"/>
      <c r="Y109" s="60"/>
      <c r="Z109" s="60"/>
      <c r="AA109" s="60"/>
      <c r="AC109" s="60"/>
      <c r="AD109" s="60"/>
    </row>
    <row r="110" spans="2:32">
      <c r="B110" s="10"/>
      <c r="C110" s="10"/>
      <c r="D110" s="60"/>
      <c r="E110" s="60"/>
      <c r="I110" s="60"/>
      <c r="J110" s="60"/>
      <c r="N110" s="60"/>
      <c r="O110" s="60"/>
      <c r="S110" s="60"/>
      <c r="T110" s="60"/>
      <c r="U110" s="60"/>
      <c r="V110" s="60"/>
      <c r="X110" s="60"/>
      <c r="Y110" s="60"/>
      <c r="Z110" s="60"/>
      <c r="AA110" s="60"/>
      <c r="AC110" s="60"/>
      <c r="AD110" s="60"/>
    </row>
    <row r="111" spans="2:32">
      <c r="B111" s="10"/>
      <c r="C111" s="10"/>
      <c r="D111" s="60"/>
      <c r="E111" s="60"/>
      <c r="I111" s="60"/>
      <c r="J111" s="60"/>
      <c r="N111" s="60"/>
      <c r="O111" s="60"/>
      <c r="S111" s="60"/>
      <c r="T111" s="60"/>
      <c r="U111" s="60"/>
      <c r="V111" s="60"/>
      <c r="X111" s="60"/>
      <c r="Y111" s="60"/>
      <c r="Z111" s="60"/>
      <c r="AA111" s="60"/>
      <c r="AC111" s="60"/>
      <c r="AD111" s="60"/>
    </row>
    <row r="112" spans="2:32">
      <c r="B112" s="10"/>
      <c r="C112" s="10"/>
      <c r="D112" s="60"/>
      <c r="E112" s="60"/>
      <c r="I112" s="60"/>
      <c r="J112" s="60"/>
      <c r="N112" s="60"/>
      <c r="O112" s="60"/>
      <c r="S112" s="60"/>
      <c r="T112" s="60"/>
      <c r="U112" s="60"/>
      <c r="V112" s="60"/>
      <c r="X112" s="60"/>
      <c r="Y112" s="60"/>
      <c r="Z112" s="60"/>
      <c r="AA112" s="60"/>
      <c r="AC112" s="60"/>
      <c r="AD112" s="60"/>
    </row>
    <row r="113" spans="2:30">
      <c r="B113" s="10"/>
      <c r="C113" s="10"/>
      <c r="D113" s="60"/>
      <c r="E113" s="60"/>
      <c r="I113" s="60"/>
      <c r="J113" s="60"/>
      <c r="N113" s="60"/>
      <c r="O113" s="60"/>
      <c r="S113" s="60"/>
      <c r="T113" s="60"/>
      <c r="U113" s="60"/>
      <c r="V113" s="60"/>
      <c r="X113" s="60"/>
      <c r="Y113" s="60"/>
      <c r="Z113" s="60"/>
      <c r="AA113" s="60"/>
      <c r="AC113" s="60"/>
      <c r="AD113" s="60"/>
    </row>
    <row r="114" spans="2:30">
      <c r="B114" s="10"/>
      <c r="C114" s="10"/>
      <c r="D114" s="60"/>
      <c r="E114" s="60"/>
      <c r="I114" s="60"/>
      <c r="J114" s="60"/>
      <c r="N114" s="60"/>
      <c r="O114" s="60"/>
      <c r="S114" s="60"/>
      <c r="T114" s="60"/>
      <c r="U114" s="60"/>
      <c r="V114" s="60"/>
      <c r="X114" s="60"/>
      <c r="Y114" s="60"/>
      <c r="Z114" s="60"/>
      <c r="AA114" s="60"/>
      <c r="AC114" s="60"/>
      <c r="AD114" s="60"/>
    </row>
    <row r="115" spans="2:30">
      <c r="B115" s="10"/>
      <c r="C115" s="10"/>
      <c r="D115" s="60"/>
      <c r="E115" s="60"/>
      <c r="I115" s="60"/>
      <c r="J115" s="60"/>
      <c r="N115" s="60"/>
      <c r="O115" s="60"/>
      <c r="S115" s="60"/>
      <c r="T115" s="60"/>
      <c r="U115" s="60"/>
      <c r="V115" s="60"/>
      <c r="X115" s="60"/>
      <c r="Y115" s="60"/>
      <c r="Z115" s="60"/>
      <c r="AA115" s="60"/>
      <c r="AC115" s="60"/>
      <c r="AD115" s="60"/>
    </row>
    <row r="116" spans="2:30">
      <c r="B116" s="10"/>
      <c r="C116" s="10"/>
      <c r="D116" s="60"/>
      <c r="E116" s="60"/>
      <c r="I116" s="60"/>
      <c r="J116" s="60"/>
      <c r="N116" s="60"/>
      <c r="O116" s="60"/>
      <c r="S116" s="60"/>
      <c r="T116" s="60"/>
      <c r="U116" s="60"/>
      <c r="V116" s="60"/>
      <c r="X116" s="60"/>
      <c r="Y116" s="60"/>
      <c r="Z116" s="60"/>
      <c r="AA116" s="60"/>
      <c r="AC116" s="60"/>
      <c r="AD116" s="60"/>
    </row>
    <row r="117" spans="2:30">
      <c r="B117" s="10"/>
      <c r="C117" s="10"/>
      <c r="D117" s="60"/>
      <c r="E117" s="60"/>
      <c r="I117" s="60"/>
      <c r="J117" s="60"/>
      <c r="N117" s="60"/>
      <c r="O117" s="60"/>
      <c r="S117" s="60"/>
      <c r="T117" s="60"/>
      <c r="U117" s="60"/>
      <c r="V117" s="60"/>
      <c r="X117" s="60"/>
      <c r="Y117" s="60"/>
      <c r="Z117" s="60"/>
      <c r="AA117" s="60"/>
      <c r="AC117" s="60"/>
      <c r="AD117" s="60"/>
    </row>
    <row r="118" spans="2:30">
      <c r="B118" s="10"/>
      <c r="C118" s="10"/>
      <c r="D118" s="60"/>
      <c r="E118" s="60"/>
      <c r="I118" s="60"/>
      <c r="J118" s="60"/>
      <c r="N118" s="60"/>
      <c r="O118" s="60"/>
      <c r="S118" s="60"/>
      <c r="T118" s="60"/>
      <c r="U118" s="60"/>
      <c r="V118" s="60"/>
      <c r="X118" s="60"/>
      <c r="Y118" s="60"/>
      <c r="Z118" s="60"/>
      <c r="AA118" s="60"/>
      <c r="AC118" s="60"/>
      <c r="AD118" s="60"/>
    </row>
    <row r="119" spans="2:30">
      <c r="B119" s="10"/>
      <c r="C119" s="10"/>
      <c r="D119" s="60"/>
      <c r="E119" s="60"/>
      <c r="I119" s="60"/>
      <c r="J119" s="60"/>
      <c r="N119" s="60"/>
      <c r="O119" s="60"/>
      <c r="S119" s="60"/>
      <c r="T119" s="60"/>
      <c r="U119" s="60"/>
      <c r="V119" s="60"/>
      <c r="X119" s="60"/>
      <c r="Y119" s="60"/>
      <c r="Z119" s="60"/>
      <c r="AA119" s="60"/>
      <c r="AC119" s="60"/>
      <c r="AD119" s="60"/>
    </row>
    <row r="120" spans="2:30">
      <c r="B120" s="10"/>
      <c r="C120" s="10"/>
      <c r="D120" s="60"/>
      <c r="E120" s="60"/>
      <c r="I120" s="60"/>
      <c r="J120" s="60"/>
      <c r="N120" s="60"/>
      <c r="O120" s="60"/>
      <c r="S120" s="60"/>
      <c r="T120" s="60"/>
      <c r="U120" s="60"/>
      <c r="V120" s="60"/>
      <c r="X120" s="60"/>
      <c r="Y120" s="60"/>
      <c r="Z120" s="60"/>
      <c r="AA120" s="60"/>
      <c r="AC120" s="60"/>
      <c r="AD120" s="60"/>
    </row>
    <row r="121" spans="2:30">
      <c r="B121" s="10"/>
      <c r="C121" s="10"/>
      <c r="D121" s="60"/>
      <c r="E121" s="60"/>
      <c r="I121" s="60"/>
      <c r="J121" s="60"/>
      <c r="N121" s="60"/>
      <c r="O121" s="60"/>
      <c r="S121" s="60"/>
      <c r="T121" s="60"/>
      <c r="U121" s="60"/>
      <c r="V121" s="60"/>
      <c r="X121" s="60"/>
      <c r="Y121" s="60"/>
      <c r="Z121" s="60"/>
      <c r="AA121" s="60"/>
      <c r="AC121" s="60"/>
      <c r="AD121" s="60"/>
    </row>
    <row r="122" spans="2:30">
      <c r="B122" s="10"/>
      <c r="C122" s="10"/>
      <c r="D122" s="60"/>
      <c r="E122" s="60"/>
      <c r="I122" s="60"/>
      <c r="J122" s="60"/>
      <c r="N122" s="60"/>
      <c r="O122" s="60"/>
      <c r="S122" s="60"/>
      <c r="T122" s="60"/>
      <c r="U122" s="60"/>
      <c r="V122" s="60"/>
      <c r="X122" s="60"/>
      <c r="Y122" s="60"/>
      <c r="Z122" s="60"/>
      <c r="AA122" s="60"/>
      <c r="AC122" s="60"/>
      <c r="AD122" s="60"/>
    </row>
    <row r="123" spans="2:30">
      <c r="B123" s="10"/>
      <c r="C123" s="10"/>
      <c r="D123" s="60"/>
      <c r="E123" s="60"/>
      <c r="I123" s="60"/>
      <c r="J123" s="60"/>
      <c r="N123" s="60"/>
      <c r="O123" s="60"/>
      <c r="S123" s="60"/>
      <c r="T123" s="60"/>
      <c r="U123" s="60"/>
      <c r="V123" s="60"/>
      <c r="X123" s="60"/>
      <c r="Y123" s="60"/>
      <c r="Z123" s="60"/>
      <c r="AA123" s="60"/>
      <c r="AC123" s="60"/>
      <c r="AD123" s="60"/>
    </row>
    <row r="124" spans="2:30">
      <c r="B124" s="10"/>
      <c r="C124" s="10"/>
      <c r="D124" s="60"/>
      <c r="E124" s="60"/>
      <c r="I124" s="60"/>
      <c r="J124" s="60"/>
      <c r="N124" s="60"/>
      <c r="O124" s="60"/>
      <c r="S124" s="60"/>
      <c r="T124" s="60"/>
      <c r="U124" s="60"/>
      <c r="V124" s="60"/>
      <c r="X124" s="60"/>
      <c r="Y124" s="60"/>
      <c r="Z124" s="60"/>
      <c r="AA124" s="60"/>
      <c r="AC124" s="60"/>
      <c r="AD124" s="60"/>
    </row>
    <row r="125" spans="2:30">
      <c r="B125" s="10"/>
      <c r="C125" s="10"/>
      <c r="D125" s="60"/>
      <c r="E125" s="60"/>
      <c r="I125" s="60"/>
      <c r="J125" s="60"/>
      <c r="N125" s="60"/>
      <c r="O125" s="60"/>
      <c r="S125" s="60"/>
      <c r="T125" s="60"/>
      <c r="U125" s="60"/>
      <c r="V125" s="60"/>
      <c r="X125" s="60"/>
      <c r="Y125" s="60"/>
      <c r="Z125" s="60"/>
      <c r="AA125" s="60"/>
      <c r="AC125" s="60"/>
      <c r="AD125" s="60"/>
    </row>
    <row r="126" spans="2:30">
      <c r="B126" s="10"/>
      <c r="C126" s="10"/>
      <c r="D126" s="60"/>
      <c r="E126" s="60"/>
      <c r="I126" s="60"/>
      <c r="J126" s="60"/>
      <c r="N126" s="60"/>
      <c r="O126" s="60"/>
      <c r="S126" s="60"/>
      <c r="T126" s="60"/>
      <c r="U126" s="60"/>
      <c r="V126" s="60"/>
      <c r="X126" s="60"/>
      <c r="Y126" s="60"/>
      <c r="Z126" s="60"/>
      <c r="AA126" s="60"/>
      <c r="AC126" s="60"/>
      <c r="AD126" s="60"/>
    </row>
    <row r="127" spans="2:30">
      <c r="B127" s="10"/>
      <c r="C127" s="10"/>
      <c r="D127" s="60"/>
      <c r="E127" s="60"/>
      <c r="I127" s="60"/>
      <c r="J127" s="60"/>
      <c r="N127" s="60"/>
      <c r="O127" s="60"/>
      <c r="S127" s="60"/>
      <c r="T127" s="60"/>
      <c r="U127" s="60"/>
      <c r="V127" s="60"/>
      <c r="X127" s="60"/>
      <c r="Y127" s="60"/>
      <c r="Z127" s="60"/>
      <c r="AA127" s="60"/>
      <c r="AC127" s="60"/>
      <c r="AD127" s="60"/>
    </row>
    <row r="128" spans="2:30">
      <c r="B128" s="10"/>
      <c r="C128" s="10"/>
      <c r="D128" s="60"/>
      <c r="E128" s="60"/>
      <c r="I128" s="60"/>
      <c r="J128" s="60"/>
      <c r="N128" s="60"/>
      <c r="O128" s="60"/>
      <c r="S128" s="60"/>
      <c r="T128" s="60"/>
      <c r="U128" s="60"/>
      <c r="V128" s="60"/>
      <c r="X128" s="60"/>
      <c r="Y128" s="60"/>
      <c r="Z128" s="60"/>
      <c r="AA128" s="60"/>
      <c r="AC128" s="60"/>
      <c r="AD128" s="60"/>
    </row>
    <row r="129" spans="2:30">
      <c r="B129" s="10"/>
      <c r="C129" s="10"/>
      <c r="D129" s="60"/>
      <c r="E129" s="60"/>
      <c r="I129" s="60"/>
      <c r="J129" s="60"/>
      <c r="N129" s="60"/>
      <c r="O129" s="60"/>
      <c r="S129" s="60"/>
      <c r="T129" s="60"/>
      <c r="U129" s="60"/>
      <c r="V129" s="60"/>
      <c r="X129" s="60"/>
      <c r="Y129" s="60"/>
      <c r="Z129" s="60"/>
      <c r="AA129" s="60"/>
      <c r="AC129" s="60"/>
      <c r="AD129" s="60"/>
    </row>
    <row r="130" spans="2:30">
      <c r="B130" s="10"/>
      <c r="C130" s="10"/>
      <c r="D130" s="60"/>
      <c r="E130" s="60"/>
      <c r="I130" s="60"/>
      <c r="J130" s="60"/>
      <c r="N130" s="60"/>
      <c r="O130" s="60"/>
      <c r="S130" s="60"/>
      <c r="T130" s="60"/>
      <c r="U130" s="60"/>
      <c r="V130" s="60"/>
      <c r="X130" s="60"/>
      <c r="Y130" s="60"/>
      <c r="Z130" s="60"/>
      <c r="AA130" s="60"/>
      <c r="AC130" s="60"/>
      <c r="AD130" s="60"/>
    </row>
    <row r="131" spans="2:30">
      <c r="B131" s="10"/>
      <c r="C131" s="10"/>
      <c r="D131" s="60"/>
      <c r="E131" s="60"/>
      <c r="I131" s="60"/>
      <c r="J131" s="60"/>
      <c r="N131" s="60"/>
      <c r="O131" s="60"/>
      <c r="S131" s="60"/>
      <c r="T131" s="60"/>
      <c r="U131" s="60"/>
      <c r="V131" s="60"/>
      <c r="X131" s="60"/>
      <c r="Y131" s="60"/>
      <c r="Z131" s="60"/>
      <c r="AA131" s="60"/>
      <c r="AC131" s="60"/>
      <c r="AD131" s="60"/>
    </row>
    <row r="132" spans="2:30">
      <c r="B132" s="10"/>
      <c r="C132" s="10"/>
      <c r="D132" s="60"/>
      <c r="E132" s="60"/>
      <c r="I132" s="60"/>
      <c r="J132" s="60"/>
      <c r="N132" s="60"/>
      <c r="O132" s="60"/>
      <c r="S132" s="60"/>
      <c r="T132" s="60"/>
      <c r="U132" s="60"/>
      <c r="V132" s="60"/>
      <c r="X132" s="60"/>
      <c r="Y132" s="60"/>
      <c r="Z132" s="60"/>
      <c r="AA132" s="60"/>
      <c r="AC132" s="60"/>
      <c r="AD132" s="60"/>
    </row>
    <row r="133" spans="2:30">
      <c r="B133" s="10"/>
      <c r="C133" s="10"/>
      <c r="D133" s="60"/>
      <c r="E133" s="60"/>
      <c r="I133" s="60"/>
      <c r="J133" s="60"/>
      <c r="N133" s="60"/>
      <c r="O133" s="60"/>
      <c r="S133" s="60"/>
      <c r="T133" s="60"/>
      <c r="U133" s="60"/>
      <c r="V133" s="60"/>
      <c r="X133" s="60"/>
      <c r="Y133" s="60"/>
      <c r="Z133" s="60"/>
      <c r="AA133" s="60"/>
      <c r="AC133" s="60"/>
      <c r="AD133" s="60"/>
    </row>
    <row r="134" spans="2:30">
      <c r="B134" s="10"/>
      <c r="C134" s="10"/>
      <c r="D134" s="60"/>
      <c r="E134" s="60"/>
      <c r="I134" s="60"/>
      <c r="J134" s="60"/>
      <c r="N134" s="60"/>
      <c r="O134" s="60"/>
      <c r="S134" s="60"/>
      <c r="T134" s="60"/>
      <c r="U134" s="60"/>
      <c r="V134" s="60"/>
      <c r="X134" s="60"/>
      <c r="Y134" s="60"/>
      <c r="Z134" s="60"/>
      <c r="AA134" s="60"/>
      <c r="AC134" s="60"/>
      <c r="AD134" s="60"/>
    </row>
    <row r="135" spans="2:30">
      <c r="B135" s="10"/>
      <c r="C135" s="10"/>
      <c r="D135" s="60"/>
      <c r="E135" s="60"/>
      <c r="I135" s="60"/>
      <c r="J135" s="60"/>
      <c r="N135" s="60"/>
      <c r="O135" s="60"/>
      <c r="S135" s="60"/>
      <c r="T135" s="60"/>
      <c r="U135" s="60"/>
      <c r="V135" s="60"/>
      <c r="X135" s="60"/>
      <c r="Y135" s="60"/>
      <c r="Z135" s="60"/>
      <c r="AA135" s="60"/>
      <c r="AC135" s="60"/>
      <c r="AD135" s="60"/>
    </row>
    <row r="136" spans="2:30">
      <c r="B136" s="10"/>
      <c r="C136" s="10"/>
      <c r="D136" s="60"/>
      <c r="E136" s="60"/>
      <c r="I136" s="60"/>
      <c r="J136" s="60"/>
      <c r="N136" s="60"/>
      <c r="O136" s="60"/>
      <c r="S136" s="60"/>
      <c r="T136" s="60"/>
      <c r="U136" s="60"/>
      <c r="V136" s="60"/>
      <c r="X136" s="60"/>
      <c r="Y136" s="60"/>
      <c r="Z136" s="60"/>
      <c r="AA136" s="60"/>
      <c r="AC136" s="60"/>
      <c r="AD136" s="60"/>
    </row>
    <row r="137" spans="2:30">
      <c r="B137" s="10"/>
      <c r="C137" s="10"/>
      <c r="D137" s="60"/>
      <c r="E137" s="60"/>
      <c r="I137" s="60"/>
      <c r="J137" s="60"/>
      <c r="N137" s="60"/>
      <c r="O137" s="60"/>
      <c r="S137" s="60"/>
      <c r="T137" s="60"/>
      <c r="U137" s="60"/>
      <c r="V137" s="60"/>
      <c r="X137" s="60"/>
      <c r="Y137" s="60"/>
      <c r="Z137" s="60"/>
      <c r="AA137" s="60"/>
      <c r="AC137" s="60"/>
      <c r="AD137" s="60"/>
    </row>
    <row r="138" spans="2:30">
      <c r="B138" s="10"/>
      <c r="C138" s="10"/>
      <c r="D138" s="60"/>
      <c r="E138" s="60"/>
      <c r="I138" s="60"/>
      <c r="J138" s="60"/>
      <c r="N138" s="60"/>
      <c r="O138" s="60"/>
      <c r="S138" s="60"/>
      <c r="T138" s="60"/>
      <c r="U138" s="60"/>
      <c r="V138" s="60"/>
      <c r="X138" s="60"/>
      <c r="Y138" s="60"/>
      <c r="Z138" s="60"/>
      <c r="AA138" s="60"/>
      <c r="AC138" s="60"/>
      <c r="AD138" s="60"/>
    </row>
    <row r="139" spans="2:30">
      <c r="B139" s="10"/>
      <c r="C139" s="10"/>
      <c r="D139" s="60"/>
      <c r="E139" s="60"/>
      <c r="I139" s="60"/>
      <c r="J139" s="60"/>
      <c r="N139" s="60"/>
      <c r="O139" s="60"/>
      <c r="S139" s="60"/>
      <c r="T139" s="60"/>
      <c r="U139" s="60"/>
      <c r="V139" s="60"/>
      <c r="X139" s="60"/>
      <c r="Y139" s="60"/>
      <c r="Z139" s="60"/>
      <c r="AA139" s="60"/>
      <c r="AC139" s="60"/>
      <c r="AD139" s="60"/>
    </row>
    <row r="140" spans="2:30">
      <c r="B140" s="10"/>
      <c r="C140" s="10"/>
      <c r="D140" s="60"/>
      <c r="E140" s="60"/>
      <c r="I140" s="60"/>
      <c r="J140" s="60"/>
      <c r="N140" s="60"/>
      <c r="O140" s="60"/>
      <c r="S140" s="60"/>
      <c r="T140" s="60"/>
      <c r="U140" s="60"/>
      <c r="V140" s="60"/>
      <c r="X140" s="60"/>
      <c r="Y140" s="60"/>
      <c r="Z140" s="60"/>
      <c r="AA140" s="60"/>
      <c r="AC140" s="60"/>
      <c r="AD140" s="60"/>
    </row>
    <row r="141" spans="2:30">
      <c r="B141" s="10"/>
      <c r="C141" s="10"/>
      <c r="D141" s="60"/>
      <c r="E141" s="60"/>
      <c r="I141" s="60"/>
      <c r="J141" s="60"/>
      <c r="N141" s="60"/>
      <c r="O141" s="60"/>
      <c r="S141" s="60"/>
      <c r="T141" s="60"/>
      <c r="U141" s="60"/>
      <c r="V141" s="60"/>
      <c r="X141" s="60"/>
      <c r="Y141" s="60"/>
      <c r="Z141" s="60"/>
      <c r="AA141" s="60"/>
      <c r="AC141" s="60"/>
      <c r="AD141" s="60"/>
    </row>
    <row r="142" spans="2:30">
      <c r="B142" s="10"/>
      <c r="C142" s="10"/>
      <c r="D142" s="60"/>
      <c r="E142" s="60"/>
      <c r="I142" s="60"/>
      <c r="J142" s="60"/>
      <c r="N142" s="60"/>
      <c r="O142" s="60"/>
      <c r="S142" s="60"/>
      <c r="T142" s="60"/>
      <c r="U142" s="60"/>
      <c r="V142" s="60"/>
      <c r="X142" s="60"/>
      <c r="Y142" s="60"/>
      <c r="Z142" s="60"/>
      <c r="AA142" s="60"/>
      <c r="AC142" s="60"/>
      <c r="AD142" s="60"/>
    </row>
    <row r="143" spans="2:30">
      <c r="B143" s="10"/>
      <c r="C143" s="10"/>
      <c r="D143" s="60"/>
      <c r="E143" s="60"/>
      <c r="I143" s="60"/>
      <c r="J143" s="60"/>
      <c r="N143" s="60"/>
      <c r="O143" s="60"/>
      <c r="S143" s="60"/>
      <c r="T143" s="60"/>
      <c r="U143" s="60"/>
      <c r="V143" s="60"/>
      <c r="X143" s="60"/>
      <c r="Y143" s="60"/>
      <c r="Z143" s="60"/>
      <c r="AA143" s="60"/>
      <c r="AC143" s="60"/>
      <c r="AD143" s="60"/>
    </row>
    <row r="144" spans="2:30">
      <c r="B144" s="10"/>
      <c r="C144" s="10"/>
      <c r="D144" s="60"/>
      <c r="E144" s="60"/>
      <c r="I144" s="60"/>
      <c r="J144" s="60"/>
      <c r="N144" s="60"/>
      <c r="O144" s="60"/>
      <c r="S144" s="60"/>
      <c r="T144" s="60"/>
      <c r="U144" s="60"/>
      <c r="V144" s="60"/>
      <c r="X144" s="60"/>
      <c r="Y144" s="60"/>
      <c r="Z144" s="60"/>
      <c r="AA144" s="60"/>
      <c r="AC144" s="60"/>
      <c r="AD144" s="60"/>
    </row>
    <row r="145" spans="2:30">
      <c r="B145" s="10"/>
      <c r="C145" s="10"/>
      <c r="D145" s="60"/>
      <c r="E145" s="60"/>
      <c r="I145" s="60"/>
      <c r="J145" s="60"/>
      <c r="N145" s="60"/>
      <c r="O145" s="60"/>
      <c r="S145" s="60"/>
      <c r="T145" s="60"/>
      <c r="U145" s="60"/>
      <c r="V145" s="60"/>
      <c r="X145" s="60"/>
      <c r="Y145" s="60"/>
      <c r="Z145" s="60"/>
      <c r="AA145" s="60"/>
      <c r="AC145" s="60"/>
      <c r="AD145" s="60"/>
    </row>
    <row r="146" spans="2:30">
      <c r="B146" s="10"/>
      <c r="C146" s="10"/>
      <c r="D146" s="60"/>
      <c r="E146" s="60"/>
      <c r="I146" s="60"/>
      <c r="J146" s="60"/>
      <c r="N146" s="60"/>
      <c r="O146" s="60"/>
      <c r="S146" s="60"/>
      <c r="T146" s="60"/>
      <c r="U146" s="60"/>
      <c r="V146" s="60"/>
      <c r="X146" s="60"/>
      <c r="Y146" s="60"/>
      <c r="Z146" s="60"/>
      <c r="AA146" s="60"/>
      <c r="AC146" s="60"/>
      <c r="AD146" s="60"/>
    </row>
    <row r="147" spans="2:30">
      <c r="B147" s="10"/>
      <c r="C147" s="10"/>
      <c r="D147" s="60"/>
      <c r="E147" s="60"/>
      <c r="I147" s="60"/>
      <c r="J147" s="60"/>
      <c r="N147" s="60"/>
      <c r="O147" s="60"/>
      <c r="S147" s="60"/>
      <c r="T147" s="60"/>
      <c r="U147" s="60"/>
      <c r="V147" s="60"/>
      <c r="X147" s="60"/>
      <c r="Y147" s="60"/>
      <c r="Z147" s="60"/>
      <c r="AA147" s="60"/>
      <c r="AC147" s="60"/>
      <c r="AD147" s="60"/>
    </row>
    <row r="148" spans="2:30">
      <c r="B148" s="10"/>
      <c r="C148" s="10"/>
      <c r="D148" s="60"/>
      <c r="E148" s="60"/>
      <c r="I148" s="60"/>
      <c r="J148" s="60"/>
      <c r="N148" s="60"/>
      <c r="O148" s="60"/>
      <c r="S148" s="60"/>
      <c r="T148" s="60"/>
      <c r="U148" s="60"/>
      <c r="V148" s="60"/>
      <c r="X148" s="60"/>
      <c r="Y148" s="60"/>
      <c r="Z148" s="60"/>
      <c r="AA148" s="60"/>
      <c r="AC148" s="60"/>
      <c r="AD148" s="60"/>
    </row>
    <row r="149" spans="2:30">
      <c r="B149" s="10"/>
      <c r="C149" s="10"/>
      <c r="D149" s="60"/>
      <c r="E149" s="60"/>
      <c r="I149" s="60"/>
      <c r="J149" s="60"/>
      <c r="N149" s="60"/>
      <c r="O149" s="60"/>
      <c r="S149" s="60"/>
      <c r="T149" s="60"/>
      <c r="U149" s="60"/>
      <c r="V149" s="60"/>
      <c r="X149" s="60"/>
      <c r="Y149" s="60"/>
      <c r="Z149" s="60"/>
      <c r="AA149" s="60"/>
      <c r="AC149" s="60"/>
      <c r="AD149" s="60"/>
    </row>
    <row r="150" spans="2:30">
      <c r="B150" s="10"/>
      <c r="C150" s="10"/>
      <c r="D150" s="60"/>
      <c r="E150" s="60"/>
      <c r="I150" s="60"/>
      <c r="J150" s="60"/>
      <c r="N150" s="60"/>
      <c r="O150" s="60"/>
      <c r="S150" s="60"/>
      <c r="T150" s="60"/>
      <c r="U150" s="60"/>
      <c r="V150" s="60"/>
      <c r="X150" s="60"/>
      <c r="Y150" s="60"/>
      <c r="Z150" s="60"/>
      <c r="AA150" s="60"/>
      <c r="AC150" s="60"/>
      <c r="AD150" s="60"/>
    </row>
    <row r="151" spans="2:30">
      <c r="B151" s="10"/>
      <c r="C151" s="10"/>
      <c r="D151" s="60"/>
      <c r="E151" s="60"/>
      <c r="I151" s="60"/>
      <c r="J151" s="60"/>
      <c r="N151" s="60"/>
      <c r="O151" s="60"/>
      <c r="S151" s="60"/>
      <c r="T151" s="60"/>
      <c r="U151" s="60"/>
      <c r="V151" s="60"/>
      <c r="X151" s="60"/>
      <c r="Y151" s="60"/>
      <c r="Z151" s="60"/>
      <c r="AA151" s="60"/>
      <c r="AC151" s="60"/>
      <c r="AD151" s="60"/>
    </row>
    <row r="152" spans="2:30">
      <c r="B152" s="10"/>
      <c r="C152" s="10"/>
      <c r="D152" s="60"/>
      <c r="E152" s="60"/>
      <c r="I152" s="60"/>
      <c r="J152" s="60"/>
      <c r="N152" s="60"/>
      <c r="O152" s="60"/>
      <c r="S152" s="60"/>
      <c r="T152" s="60"/>
      <c r="U152" s="60"/>
      <c r="V152" s="60"/>
      <c r="X152" s="60"/>
      <c r="Y152" s="60"/>
      <c r="Z152" s="60"/>
      <c r="AA152" s="60"/>
      <c r="AC152" s="60"/>
      <c r="AD152" s="60"/>
    </row>
    <row r="153" spans="2:30">
      <c r="B153" s="10"/>
      <c r="C153" s="10"/>
      <c r="D153" s="60"/>
      <c r="E153" s="60"/>
      <c r="I153" s="60"/>
      <c r="J153" s="60"/>
      <c r="N153" s="60"/>
      <c r="O153" s="60"/>
      <c r="S153" s="60"/>
      <c r="T153" s="60"/>
      <c r="U153" s="60"/>
      <c r="V153" s="60"/>
      <c r="X153" s="60"/>
      <c r="Y153" s="60"/>
      <c r="Z153" s="60"/>
      <c r="AA153" s="60"/>
      <c r="AC153" s="60"/>
      <c r="AD153" s="60"/>
    </row>
    <row r="154" spans="2:30">
      <c r="B154" s="10"/>
      <c r="C154" s="10"/>
      <c r="D154" s="60"/>
      <c r="E154" s="60"/>
      <c r="I154" s="60"/>
      <c r="J154" s="60"/>
      <c r="N154" s="60"/>
      <c r="O154" s="60"/>
      <c r="S154" s="60"/>
      <c r="T154" s="60"/>
      <c r="U154" s="60"/>
      <c r="V154" s="60"/>
      <c r="X154" s="60"/>
      <c r="Y154" s="60"/>
      <c r="Z154" s="60"/>
      <c r="AA154" s="60"/>
      <c r="AC154" s="60"/>
      <c r="AD154" s="60"/>
    </row>
    <row r="155" spans="2:30">
      <c r="B155" s="10"/>
      <c r="C155" s="10"/>
      <c r="D155" s="60"/>
      <c r="E155" s="60"/>
      <c r="I155" s="60"/>
      <c r="J155" s="60"/>
      <c r="N155" s="60"/>
      <c r="O155" s="60"/>
      <c r="S155" s="60"/>
      <c r="T155" s="60"/>
      <c r="U155" s="60"/>
      <c r="V155" s="60"/>
      <c r="X155" s="60"/>
      <c r="Y155" s="60"/>
      <c r="Z155" s="60"/>
      <c r="AA155" s="60"/>
      <c r="AC155" s="60"/>
      <c r="AD155" s="60"/>
    </row>
    <row r="156" spans="2:30">
      <c r="B156" s="10"/>
      <c r="C156" s="10"/>
      <c r="D156" s="60"/>
      <c r="E156" s="60"/>
      <c r="I156" s="60"/>
      <c r="J156" s="60"/>
      <c r="N156" s="60"/>
      <c r="O156" s="60"/>
      <c r="S156" s="60"/>
      <c r="T156" s="60"/>
      <c r="U156" s="60"/>
      <c r="V156" s="60"/>
      <c r="X156" s="60"/>
      <c r="Y156" s="60"/>
      <c r="Z156" s="60"/>
      <c r="AA156" s="60"/>
      <c r="AC156" s="60"/>
      <c r="AD156" s="60"/>
    </row>
    <row r="157" spans="2:30">
      <c r="B157" s="10"/>
      <c r="C157" s="10"/>
      <c r="D157" s="60"/>
      <c r="E157" s="60"/>
      <c r="I157" s="60"/>
      <c r="J157" s="60"/>
      <c r="N157" s="60"/>
      <c r="O157" s="60"/>
      <c r="S157" s="60"/>
      <c r="T157" s="60"/>
      <c r="U157" s="60"/>
      <c r="V157" s="60"/>
      <c r="X157" s="60"/>
      <c r="Y157" s="60"/>
      <c r="Z157" s="60"/>
      <c r="AA157" s="60"/>
      <c r="AC157" s="60"/>
      <c r="AD157" s="60"/>
    </row>
    <row r="158" spans="2:30">
      <c r="B158" s="10"/>
      <c r="C158" s="10"/>
      <c r="D158" s="60"/>
      <c r="E158" s="60"/>
      <c r="I158" s="60"/>
      <c r="J158" s="60"/>
      <c r="N158" s="60"/>
      <c r="O158" s="60"/>
      <c r="S158" s="60"/>
      <c r="T158" s="60"/>
      <c r="U158" s="60"/>
      <c r="V158" s="60"/>
      <c r="X158" s="60"/>
      <c r="Y158" s="60"/>
      <c r="Z158" s="60"/>
      <c r="AA158" s="60"/>
      <c r="AC158" s="60"/>
      <c r="AD158" s="60"/>
    </row>
    <row r="159" spans="2:30">
      <c r="B159" s="10"/>
      <c r="C159" s="10"/>
      <c r="D159" s="60"/>
      <c r="E159" s="60"/>
      <c r="I159" s="60"/>
      <c r="J159" s="60"/>
      <c r="N159" s="60"/>
      <c r="O159" s="60"/>
      <c r="S159" s="60"/>
      <c r="T159" s="60"/>
      <c r="U159" s="60"/>
      <c r="V159" s="60"/>
      <c r="X159" s="60"/>
      <c r="Y159" s="60"/>
      <c r="Z159" s="60"/>
      <c r="AA159" s="60"/>
      <c r="AC159" s="60"/>
      <c r="AD159" s="60"/>
    </row>
    <row r="160" spans="2:30">
      <c r="B160" s="10"/>
      <c r="C160" s="10"/>
      <c r="D160" s="60"/>
      <c r="E160" s="60"/>
      <c r="I160" s="60"/>
      <c r="J160" s="60"/>
      <c r="N160" s="60"/>
      <c r="O160" s="60"/>
      <c r="S160" s="60"/>
      <c r="T160" s="60"/>
      <c r="U160" s="60"/>
      <c r="V160" s="60"/>
      <c r="X160" s="60"/>
      <c r="Y160" s="60"/>
      <c r="Z160" s="60"/>
      <c r="AA160" s="60"/>
      <c r="AC160" s="60"/>
      <c r="AD160" s="60"/>
    </row>
    <row r="161" spans="2:30">
      <c r="B161" s="10"/>
      <c r="C161" s="10"/>
      <c r="D161" s="60"/>
      <c r="E161" s="60"/>
      <c r="I161" s="60"/>
      <c r="J161" s="60"/>
      <c r="N161" s="60"/>
      <c r="O161" s="60"/>
      <c r="S161" s="60"/>
      <c r="T161" s="60"/>
      <c r="U161" s="60"/>
      <c r="V161" s="60"/>
      <c r="X161" s="60"/>
      <c r="Y161" s="60"/>
      <c r="Z161" s="60"/>
      <c r="AA161" s="60"/>
      <c r="AC161" s="60"/>
      <c r="AD161" s="60"/>
    </row>
    <row r="162" spans="2:30">
      <c r="B162" s="10"/>
      <c r="C162" s="10"/>
      <c r="D162" s="60"/>
      <c r="E162" s="60"/>
      <c r="I162" s="60"/>
      <c r="J162" s="60"/>
      <c r="N162" s="60"/>
      <c r="O162" s="60"/>
      <c r="S162" s="60"/>
      <c r="T162" s="60"/>
      <c r="U162" s="60"/>
      <c r="V162" s="60"/>
      <c r="X162" s="60"/>
      <c r="Y162" s="60"/>
      <c r="Z162" s="60"/>
      <c r="AA162" s="60"/>
      <c r="AC162" s="60"/>
      <c r="AD162" s="60"/>
    </row>
    <row r="163" spans="2:30">
      <c r="B163" s="10"/>
      <c r="C163" s="10"/>
      <c r="D163" s="60"/>
      <c r="E163" s="60"/>
      <c r="I163" s="60"/>
      <c r="J163" s="60"/>
      <c r="N163" s="60"/>
      <c r="O163" s="60"/>
      <c r="S163" s="60"/>
      <c r="T163" s="60"/>
      <c r="U163" s="60"/>
      <c r="V163" s="60"/>
      <c r="X163" s="60"/>
      <c r="Y163" s="60"/>
      <c r="Z163" s="60"/>
      <c r="AA163" s="60"/>
      <c r="AC163" s="60"/>
      <c r="AD163" s="60"/>
    </row>
    <row r="164" spans="2:30">
      <c r="B164" s="10"/>
      <c r="C164" s="10"/>
      <c r="D164" s="60"/>
      <c r="E164" s="60"/>
      <c r="I164" s="60"/>
      <c r="J164" s="60"/>
      <c r="N164" s="60"/>
      <c r="O164" s="60"/>
      <c r="S164" s="60"/>
      <c r="T164" s="60"/>
      <c r="U164" s="60"/>
      <c r="V164" s="60"/>
      <c r="X164" s="60"/>
      <c r="Y164" s="60"/>
      <c r="Z164" s="60"/>
      <c r="AA164" s="60"/>
      <c r="AC164" s="60"/>
      <c r="AD164" s="60"/>
    </row>
    <row r="165" spans="2:30">
      <c r="B165" s="10"/>
      <c r="C165" s="10"/>
      <c r="D165" s="60"/>
      <c r="E165" s="60"/>
      <c r="I165" s="60"/>
      <c r="J165" s="60"/>
      <c r="N165" s="60"/>
      <c r="O165" s="60"/>
      <c r="S165" s="60"/>
      <c r="T165" s="60"/>
      <c r="U165" s="60"/>
      <c r="V165" s="60"/>
      <c r="X165" s="60"/>
      <c r="Y165" s="60"/>
      <c r="Z165" s="60"/>
      <c r="AA165" s="60"/>
      <c r="AC165" s="60"/>
      <c r="AD165" s="60"/>
    </row>
    <row r="166" spans="2:30">
      <c r="B166" s="10"/>
      <c r="C166" s="10"/>
      <c r="D166" s="60"/>
      <c r="E166" s="60"/>
      <c r="I166" s="60"/>
      <c r="J166" s="60"/>
      <c r="N166" s="60"/>
      <c r="O166" s="60"/>
      <c r="S166" s="60"/>
      <c r="T166" s="60"/>
      <c r="U166" s="60"/>
      <c r="V166" s="60"/>
      <c r="X166" s="60"/>
      <c r="Y166" s="60"/>
      <c r="Z166" s="60"/>
      <c r="AA166" s="60"/>
      <c r="AC166" s="60"/>
      <c r="AD166" s="60"/>
    </row>
    <row r="167" spans="2:30">
      <c r="B167" s="10"/>
      <c r="C167" s="10"/>
      <c r="D167" s="60"/>
      <c r="E167" s="60"/>
      <c r="I167" s="60"/>
      <c r="J167" s="60"/>
      <c r="N167" s="60"/>
      <c r="O167" s="60"/>
      <c r="S167" s="60"/>
      <c r="T167" s="60"/>
      <c r="U167" s="60"/>
      <c r="V167" s="60"/>
      <c r="X167" s="60"/>
      <c r="Y167" s="60"/>
      <c r="Z167" s="60"/>
      <c r="AA167" s="60"/>
      <c r="AC167" s="60"/>
      <c r="AD167" s="60"/>
    </row>
    <row r="168" spans="2:30">
      <c r="B168" s="10"/>
      <c r="C168" s="10"/>
      <c r="D168" s="60"/>
      <c r="E168" s="60"/>
      <c r="I168" s="60"/>
      <c r="J168" s="60"/>
      <c r="N168" s="60"/>
      <c r="O168" s="60"/>
      <c r="S168" s="60"/>
      <c r="T168" s="60"/>
      <c r="U168" s="60"/>
      <c r="V168" s="60"/>
      <c r="X168" s="60"/>
      <c r="Y168" s="60"/>
      <c r="Z168" s="60"/>
      <c r="AA168" s="60"/>
      <c r="AC168" s="60"/>
      <c r="AD168" s="60"/>
    </row>
    <row r="169" spans="2:30">
      <c r="B169" s="10"/>
      <c r="C169" s="10"/>
      <c r="D169" s="60"/>
      <c r="E169" s="60"/>
      <c r="I169" s="60"/>
      <c r="J169" s="60"/>
      <c r="N169" s="60"/>
      <c r="O169" s="60"/>
      <c r="S169" s="60"/>
      <c r="T169" s="60"/>
      <c r="U169" s="60"/>
      <c r="V169" s="60"/>
      <c r="X169" s="60"/>
      <c r="Y169" s="60"/>
      <c r="Z169" s="60"/>
      <c r="AA169" s="60"/>
      <c r="AC169" s="60"/>
      <c r="AD169" s="60"/>
    </row>
    <row r="170" spans="2:30">
      <c r="B170" s="10"/>
      <c r="C170" s="10"/>
      <c r="D170" s="60"/>
      <c r="E170" s="60"/>
      <c r="I170" s="60"/>
      <c r="J170" s="60"/>
      <c r="N170" s="60"/>
      <c r="O170" s="60"/>
      <c r="S170" s="60"/>
      <c r="T170" s="60"/>
      <c r="U170" s="60"/>
      <c r="V170" s="60"/>
      <c r="X170" s="60"/>
      <c r="Y170" s="60"/>
      <c r="Z170" s="60"/>
      <c r="AA170" s="60"/>
      <c r="AC170" s="60"/>
      <c r="AD170" s="60"/>
    </row>
    <row r="171" spans="2:30">
      <c r="B171" s="10"/>
      <c r="C171" s="10"/>
      <c r="D171" s="60"/>
      <c r="E171" s="60"/>
      <c r="I171" s="60"/>
      <c r="J171" s="60"/>
      <c r="N171" s="60"/>
      <c r="O171" s="60"/>
      <c r="S171" s="60"/>
      <c r="T171" s="60"/>
      <c r="U171" s="60"/>
      <c r="V171" s="60"/>
      <c r="X171" s="60"/>
      <c r="Y171" s="60"/>
      <c r="Z171" s="60"/>
      <c r="AA171" s="60"/>
      <c r="AC171" s="60"/>
      <c r="AD171" s="60"/>
    </row>
    <row r="172" spans="2:30">
      <c r="B172" s="10"/>
      <c r="C172" s="10"/>
      <c r="D172" s="60"/>
      <c r="E172" s="60"/>
      <c r="I172" s="60"/>
      <c r="J172" s="60"/>
      <c r="N172" s="60"/>
      <c r="O172" s="60"/>
      <c r="S172" s="60"/>
      <c r="T172" s="60"/>
      <c r="U172" s="60"/>
      <c r="V172" s="60"/>
      <c r="X172" s="60"/>
      <c r="Y172" s="60"/>
      <c r="Z172" s="60"/>
      <c r="AA172" s="60"/>
      <c r="AC172" s="60"/>
      <c r="AD172" s="60"/>
    </row>
    <row r="173" spans="2:30">
      <c r="B173" s="10"/>
      <c r="C173" s="10"/>
      <c r="D173" s="60"/>
      <c r="E173" s="60"/>
      <c r="I173" s="60"/>
      <c r="J173" s="60"/>
      <c r="N173" s="60"/>
      <c r="O173" s="60"/>
      <c r="S173" s="60"/>
      <c r="T173" s="60"/>
      <c r="U173" s="60"/>
      <c r="V173" s="60"/>
      <c r="X173" s="60"/>
      <c r="Y173" s="60"/>
      <c r="Z173" s="60"/>
      <c r="AA173" s="60"/>
      <c r="AC173" s="60"/>
      <c r="AD173" s="60"/>
    </row>
    <row r="174" spans="2:30">
      <c r="B174" s="10"/>
      <c r="C174" s="10"/>
      <c r="D174" s="60"/>
      <c r="E174" s="60"/>
      <c r="I174" s="60"/>
      <c r="J174" s="60"/>
      <c r="N174" s="60"/>
      <c r="O174" s="60"/>
      <c r="S174" s="60"/>
      <c r="T174" s="60"/>
      <c r="U174" s="60"/>
      <c r="V174" s="60"/>
      <c r="X174" s="60"/>
      <c r="Y174" s="60"/>
      <c r="Z174" s="60"/>
      <c r="AA174" s="60"/>
      <c r="AC174" s="60"/>
      <c r="AD174" s="60"/>
    </row>
    <row r="175" spans="2:30">
      <c r="B175" s="10"/>
      <c r="C175" s="10"/>
      <c r="D175" s="60"/>
      <c r="E175" s="60"/>
      <c r="I175" s="60"/>
      <c r="J175" s="60"/>
      <c r="N175" s="60"/>
      <c r="O175" s="60"/>
      <c r="S175" s="60"/>
      <c r="T175" s="60"/>
      <c r="U175" s="60"/>
      <c r="V175" s="60"/>
      <c r="X175" s="60"/>
      <c r="Y175" s="60"/>
      <c r="Z175" s="60"/>
      <c r="AA175" s="60"/>
      <c r="AC175" s="60"/>
      <c r="AD175" s="60"/>
    </row>
    <row r="176" spans="2:30">
      <c r="B176" s="10"/>
      <c r="C176" s="10"/>
      <c r="D176" s="60"/>
      <c r="E176" s="60"/>
      <c r="I176" s="60"/>
      <c r="J176" s="60"/>
      <c r="N176" s="60"/>
      <c r="O176" s="60"/>
      <c r="S176" s="60"/>
      <c r="T176" s="60"/>
      <c r="U176" s="60"/>
      <c r="V176" s="60"/>
      <c r="X176" s="60"/>
      <c r="Y176" s="60"/>
      <c r="Z176" s="60"/>
      <c r="AA176" s="60"/>
      <c r="AC176" s="60"/>
      <c r="AD176" s="60"/>
    </row>
    <row r="177" spans="2:30">
      <c r="B177" s="10"/>
      <c r="C177" s="10"/>
      <c r="D177" s="60"/>
      <c r="E177" s="60"/>
      <c r="I177" s="60"/>
      <c r="J177" s="60"/>
      <c r="N177" s="60"/>
      <c r="O177" s="60"/>
      <c r="S177" s="60"/>
      <c r="T177" s="60"/>
      <c r="U177" s="60"/>
      <c r="V177" s="60"/>
      <c r="X177" s="60"/>
      <c r="Y177" s="60"/>
      <c r="Z177" s="60"/>
      <c r="AA177" s="60"/>
      <c r="AC177" s="60"/>
      <c r="AD177" s="60"/>
    </row>
    <row r="178" spans="2:30">
      <c r="B178" s="10"/>
      <c r="C178" s="10"/>
      <c r="D178" s="60"/>
      <c r="E178" s="60"/>
      <c r="I178" s="60"/>
      <c r="J178" s="60"/>
      <c r="N178" s="60"/>
      <c r="O178" s="60"/>
      <c r="S178" s="60"/>
      <c r="T178" s="60"/>
      <c r="U178" s="60"/>
      <c r="V178" s="60"/>
      <c r="X178" s="60"/>
      <c r="Y178" s="60"/>
      <c r="Z178" s="60"/>
      <c r="AA178" s="60"/>
      <c r="AC178" s="60"/>
      <c r="AD178" s="60"/>
    </row>
    <row r="179" spans="2:30">
      <c r="B179" s="10"/>
      <c r="C179" s="10"/>
      <c r="D179" s="60"/>
      <c r="E179" s="60"/>
      <c r="I179" s="60"/>
      <c r="J179" s="60"/>
      <c r="N179" s="60"/>
      <c r="O179" s="60"/>
      <c r="S179" s="60"/>
      <c r="T179" s="60"/>
      <c r="U179" s="60"/>
      <c r="V179" s="60"/>
      <c r="X179" s="60"/>
      <c r="Y179" s="60"/>
      <c r="Z179" s="60"/>
      <c r="AA179" s="60"/>
      <c r="AC179" s="60"/>
      <c r="AD179" s="60"/>
    </row>
    <row r="180" spans="2:30">
      <c r="B180" s="10"/>
      <c r="C180" s="10"/>
      <c r="D180" s="60"/>
      <c r="E180" s="60"/>
      <c r="I180" s="60"/>
      <c r="J180" s="60"/>
      <c r="N180" s="60"/>
      <c r="O180" s="60"/>
      <c r="S180" s="60"/>
      <c r="T180" s="60"/>
      <c r="U180" s="60"/>
      <c r="V180" s="60"/>
      <c r="X180" s="60"/>
      <c r="Y180" s="60"/>
      <c r="Z180" s="60"/>
      <c r="AA180" s="60"/>
      <c r="AC180" s="60"/>
      <c r="AD180" s="60"/>
    </row>
    <row r="181" spans="2:30">
      <c r="B181" s="10"/>
      <c r="C181" s="10"/>
      <c r="D181" s="60"/>
      <c r="E181" s="60"/>
      <c r="I181" s="60"/>
      <c r="J181" s="60"/>
      <c r="N181" s="60"/>
      <c r="O181" s="60"/>
      <c r="S181" s="60"/>
      <c r="T181" s="60"/>
      <c r="U181" s="60"/>
      <c r="V181" s="60"/>
      <c r="X181" s="60"/>
      <c r="Y181" s="60"/>
      <c r="Z181" s="60"/>
      <c r="AA181" s="60"/>
      <c r="AC181" s="60"/>
      <c r="AD181" s="60"/>
    </row>
    <row r="182" spans="2:30">
      <c r="B182" s="10"/>
      <c r="C182" s="10"/>
      <c r="D182" s="60"/>
      <c r="E182" s="60"/>
      <c r="I182" s="60"/>
      <c r="J182" s="60"/>
      <c r="N182" s="60"/>
      <c r="O182" s="60"/>
      <c r="S182" s="60"/>
      <c r="T182" s="60"/>
      <c r="U182" s="60"/>
      <c r="V182" s="60"/>
      <c r="X182" s="60"/>
      <c r="Y182" s="60"/>
      <c r="Z182" s="60"/>
      <c r="AA182" s="60"/>
      <c r="AC182" s="60"/>
      <c r="AD182" s="60"/>
    </row>
    <row r="183" spans="2:30">
      <c r="B183" s="10"/>
      <c r="C183" s="10"/>
      <c r="D183" s="60"/>
      <c r="E183" s="60"/>
      <c r="I183" s="60"/>
      <c r="J183" s="60"/>
      <c r="N183" s="60"/>
      <c r="O183" s="60"/>
      <c r="S183" s="60"/>
      <c r="T183" s="60"/>
      <c r="U183" s="60"/>
      <c r="V183" s="60"/>
      <c r="X183" s="60"/>
      <c r="Y183" s="60"/>
      <c r="Z183" s="60"/>
      <c r="AA183" s="60"/>
      <c r="AC183" s="60"/>
      <c r="AD183" s="60"/>
    </row>
    <row r="184" spans="2:30">
      <c r="B184" s="10"/>
      <c r="C184" s="10"/>
      <c r="D184" s="60"/>
      <c r="E184" s="60"/>
      <c r="I184" s="60"/>
      <c r="J184" s="60"/>
      <c r="N184" s="60"/>
      <c r="O184" s="60"/>
      <c r="S184" s="60"/>
      <c r="T184" s="60"/>
      <c r="U184" s="60"/>
      <c r="V184" s="60"/>
      <c r="X184" s="60"/>
      <c r="Y184" s="60"/>
      <c r="Z184" s="60"/>
      <c r="AA184" s="60"/>
      <c r="AC184" s="60"/>
      <c r="AD184" s="60"/>
    </row>
    <row r="185" spans="2:30">
      <c r="B185" s="10"/>
      <c r="C185" s="10"/>
      <c r="D185" s="60"/>
      <c r="E185" s="60"/>
      <c r="I185" s="60"/>
      <c r="J185" s="60"/>
      <c r="N185" s="60"/>
      <c r="O185" s="60"/>
      <c r="S185" s="60"/>
      <c r="T185" s="60"/>
      <c r="U185" s="60"/>
      <c r="V185" s="60"/>
      <c r="X185" s="60"/>
      <c r="Y185" s="60"/>
      <c r="Z185" s="60"/>
      <c r="AA185" s="60"/>
      <c r="AC185" s="60"/>
      <c r="AD185" s="60"/>
    </row>
    <row r="186" spans="2:30">
      <c r="B186" s="10"/>
      <c r="C186" s="10"/>
      <c r="D186" s="60"/>
      <c r="E186" s="60"/>
      <c r="I186" s="60"/>
      <c r="J186" s="60"/>
      <c r="N186" s="60"/>
      <c r="O186" s="60"/>
      <c r="S186" s="60"/>
      <c r="T186" s="60"/>
      <c r="U186" s="60"/>
      <c r="V186" s="60"/>
      <c r="X186" s="60"/>
      <c r="Y186" s="60"/>
      <c r="Z186" s="60"/>
      <c r="AA186" s="60"/>
      <c r="AC186" s="60"/>
      <c r="AD186" s="60"/>
    </row>
    <row r="187" spans="2:30">
      <c r="B187" s="10"/>
      <c r="C187" s="10"/>
      <c r="D187" s="60"/>
      <c r="E187" s="60"/>
      <c r="I187" s="60"/>
      <c r="J187" s="60"/>
      <c r="N187" s="60"/>
      <c r="O187" s="60"/>
      <c r="S187" s="60"/>
      <c r="T187" s="60"/>
      <c r="U187" s="60"/>
      <c r="V187" s="60"/>
      <c r="X187" s="60"/>
      <c r="Y187" s="60"/>
      <c r="Z187" s="60"/>
      <c r="AA187" s="60"/>
      <c r="AC187" s="60"/>
      <c r="AD187" s="60"/>
    </row>
    <row r="188" spans="2:30">
      <c r="B188" s="10"/>
      <c r="C188" s="10"/>
      <c r="D188" s="60"/>
      <c r="E188" s="60"/>
      <c r="I188" s="60"/>
      <c r="J188" s="60"/>
      <c r="N188" s="60"/>
      <c r="O188" s="60"/>
      <c r="S188" s="60"/>
      <c r="T188" s="60"/>
      <c r="U188" s="60"/>
      <c r="V188" s="60"/>
      <c r="X188" s="60"/>
      <c r="Y188" s="60"/>
      <c r="Z188" s="60"/>
      <c r="AA188" s="60"/>
      <c r="AC188" s="60"/>
      <c r="AD188" s="60"/>
    </row>
    <row r="189" spans="2:30">
      <c r="B189" s="10"/>
      <c r="C189" s="10"/>
      <c r="D189" s="60"/>
      <c r="E189" s="60"/>
      <c r="I189" s="60"/>
      <c r="J189" s="60"/>
      <c r="N189" s="60"/>
      <c r="O189" s="60"/>
      <c r="S189" s="60"/>
      <c r="T189" s="60"/>
      <c r="U189" s="60"/>
      <c r="V189" s="60"/>
      <c r="X189" s="60"/>
      <c r="Y189" s="60"/>
      <c r="Z189" s="60"/>
      <c r="AA189" s="60"/>
      <c r="AC189" s="60"/>
      <c r="AD189" s="60"/>
    </row>
    <row r="190" spans="2:30">
      <c r="B190" s="10"/>
      <c r="C190" s="10"/>
      <c r="D190" s="60"/>
      <c r="E190" s="60"/>
      <c r="I190" s="60"/>
      <c r="J190" s="60"/>
      <c r="N190" s="60"/>
      <c r="O190" s="60"/>
      <c r="S190" s="60"/>
      <c r="T190" s="60"/>
      <c r="U190" s="60"/>
      <c r="V190" s="60"/>
      <c r="X190" s="60"/>
      <c r="Y190" s="60"/>
      <c r="Z190" s="60"/>
      <c r="AA190" s="60"/>
      <c r="AC190" s="60"/>
      <c r="AD190" s="60"/>
    </row>
    <row r="191" spans="2:30">
      <c r="B191" s="10"/>
      <c r="C191" s="10"/>
      <c r="D191" s="60"/>
      <c r="E191" s="60"/>
      <c r="I191" s="60"/>
      <c r="J191" s="60"/>
      <c r="N191" s="60"/>
      <c r="O191" s="60"/>
      <c r="S191" s="60"/>
      <c r="T191" s="60"/>
      <c r="U191" s="60"/>
      <c r="V191" s="60"/>
      <c r="X191" s="60"/>
      <c r="Y191" s="60"/>
      <c r="Z191" s="60"/>
      <c r="AA191" s="60"/>
      <c r="AC191" s="60"/>
      <c r="AD191" s="60"/>
    </row>
    <row r="192" spans="2:30">
      <c r="B192" s="10"/>
      <c r="C192" s="10"/>
      <c r="D192" s="60"/>
      <c r="E192" s="60"/>
      <c r="I192" s="60"/>
      <c r="J192" s="60"/>
      <c r="N192" s="60"/>
      <c r="O192" s="60"/>
      <c r="S192" s="60"/>
      <c r="T192" s="60"/>
      <c r="U192" s="60"/>
      <c r="V192" s="60"/>
      <c r="X192" s="60"/>
      <c r="Y192" s="60"/>
      <c r="Z192" s="60"/>
      <c r="AA192" s="60"/>
      <c r="AC192" s="60"/>
      <c r="AD192" s="60"/>
    </row>
    <row r="193" spans="2:30">
      <c r="B193" s="10"/>
      <c r="C193" s="10"/>
      <c r="D193" s="60"/>
      <c r="E193" s="60"/>
      <c r="I193" s="60"/>
      <c r="J193" s="60"/>
      <c r="N193" s="60"/>
      <c r="O193" s="60"/>
      <c r="S193" s="60"/>
      <c r="T193" s="60"/>
      <c r="U193" s="60"/>
      <c r="V193" s="60"/>
      <c r="X193" s="60"/>
      <c r="Y193" s="60"/>
      <c r="Z193" s="60"/>
      <c r="AA193" s="60"/>
      <c r="AC193" s="60"/>
      <c r="AD193" s="60"/>
    </row>
    <row r="194" spans="2:30">
      <c r="B194" s="10"/>
      <c r="C194" s="10"/>
      <c r="D194" s="60"/>
      <c r="E194" s="60"/>
      <c r="I194" s="60"/>
      <c r="J194" s="60"/>
      <c r="N194" s="60"/>
      <c r="O194" s="60"/>
      <c r="S194" s="60"/>
      <c r="T194" s="60"/>
      <c r="U194" s="60"/>
      <c r="V194" s="60"/>
      <c r="X194" s="60"/>
      <c r="Y194" s="60"/>
      <c r="Z194" s="60"/>
      <c r="AA194" s="60"/>
      <c r="AC194" s="60"/>
      <c r="AD194" s="60"/>
    </row>
    <row r="195" spans="2:30">
      <c r="B195" s="10"/>
      <c r="C195" s="10"/>
      <c r="D195" s="60"/>
      <c r="E195" s="60"/>
      <c r="I195" s="60"/>
      <c r="J195" s="60"/>
      <c r="N195" s="60"/>
      <c r="O195" s="60"/>
      <c r="S195" s="60"/>
      <c r="T195" s="60"/>
      <c r="U195" s="60"/>
      <c r="V195" s="60"/>
      <c r="X195" s="60"/>
      <c r="Y195" s="60"/>
      <c r="Z195" s="60"/>
      <c r="AA195" s="60"/>
      <c r="AC195" s="60"/>
      <c r="AD195" s="60"/>
    </row>
    <row r="196" spans="2:30">
      <c r="B196" s="10"/>
      <c r="C196" s="10"/>
      <c r="D196" s="60"/>
      <c r="E196" s="60"/>
      <c r="I196" s="60"/>
      <c r="J196" s="60"/>
      <c r="N196" s="60"/>
      <c r="O196" s="60"/>
      <c r="S196" s="60"/>
      <c r="T196" s="60"/>
      <c r="U196" s="60"/>
      <c r="V196" s="60"/>
      <c r="X196" s="60"/>
      <c r="Y196" s="60"/>
      <c r="Z196" s="60"/>
      <c r="AA196" s="60"/>
      <c r="AC196" s="60"/>
      <c r="AD196" s="60"/>
    </row>
    <row r="197" spans="2:30">
      <c r="B197" s="10"/>
      <c r="C197" s="10"/>
      <c r="D197" s="60"/>
      <c r="E197" s="60"/>
      <c r="I197" s="60"/>
      <c r="J197" s="60"/>
      <c r="N197" s="60"/>
      <c r="O197" s="60"/>
      <c r="S197" s="60"/>
      <c r="T197" s="60"/>
      <c r="U197" s="60"/>
      <c r="V197" s="60"/>
      <c r="X197" s="60"/>
      <c r="Y197" s="60"/>
      <c r="Z197" s="60"/>
      <c r="AA197" s="60"/>
      <c r="AC197" s="60"/>
      <c r="AD197" s="60"/>
    </row>
    <row r="198" spans="2:30">
      <c r="B198" s="10"/>
      <c r="C198" s="10"/>
      <c r="D198" s="60"/>
      <c r="E198" s="60"/>
      <c r="I198" s="60"/>
      <c r="J198" s="60"/>
      <c r="N198" s="60"/>
      <c r="O198" s="60"/>
      <c r="S198" s="60"/>
      <c r="T198" s="60"/>
      <c r="U198" s="60"/>
      <c r="V198" s="60"/>
      <c r="X198" s="60"/>
      <c r="Y198" s="60"/>
      <c r="Z198" s="60"/>
      <c r="AA198" s="60"/>
      <c r="AC198" s="60"/>
      <c r="AD198" s="60"/>
    </row>
    <row r="199" spans="2:30">
      <c r="B199" s="10"/>
      <c r="C199" s="10"/>
      <c r="D199" s="60"/>
      <c r="E199" s="60"/>
      <c r="I199" s="60"/>
      <c r="J199" s="60"/>
      <c r="N199" s="60"/>
      <c r="O199" s="60"/>
      <c r="S199" s="60"/>
      <c r="T199" s="60"/>
      <c r="U199" s="60"/>
      <c r="V199" s="60"/>
      <c r="X199" s="60"/>
      <c r="Y199" s="60"/>
      <c r="Z199" s="60"/>
      <c r="AA199" s="60"/>
      <c r="AC199" s="60"/>
      <c r="AD199" s="60"/>
    </row>
    <row r="200" spans="2:30">
      <c r="B200" s="10"/>
      <c r="C200" s="10"/>
      <c r="D200" s="60"/>
      <c r="E200" s="60"/>
      <c r="I200" s="60"/>
      <c r="J200" s="60"/>
      <c r="N200" s="60"/>
      <c r="O200" s="60"/>
      <c r="S200" s="60"/>
      <c r="T200" s="60"/>
      <c r="U200" s="60"/>
      <c r="V200" s="60"/>
      <c r="X200" s="60"/>
      <c r="Y200" s="60"/>
      <c r="Z200" s="60"/>
      <c r="AA200" s="60"/>
      <c r="AC200" s="60"/>
      <c r="AD200" s="60"/>
    </row>
  </sheetData>
  <pageMargins left="0.7" right="0.7" top="0.75" bottom="0.75" header="0.3" footer="0.3"/>
  <pageSetup scale="36" orientation="portrait" r:id="rId1"/>
  <headerFooter>
    <oddHeader>&amp;A</oddHeader>
    <oddFooter>&amp;L&amp;"-,Bold"Sabre Confidential&amp;C&amp;D&amp;RPage &amp;P</oddFooter>
  </headerFooter>
  <ignoredErrors>
    <ignoredError sqref="H5:H7 H9:H10 H12 M5:R12 W5:W12 AB5:AB17 W14:W15" numberStoredAsText="1"/>
    <ignoredError sqref="H24 H57:H60 H55 H43 H35:H41 H33 H21 H18:H19 H15:H16 H13 H29 H67 H73 H65 H51 M13:R22 H62 H31 H75 H53 W13" numberStoredAsText="1" formula="1"/>
    <ignoredError sqref="H14:L14 H52:R52 I51:R51 H66:O66 I65:R65 H74:R74 I73:R73 H68:R72 I67:R67 H30:R30 I29:R29 I13:L13 H17:L17 I15:L16 H20:L20 I18:L19 H23:R23 I21:L21 H34:R34 I33:R33 H42:R42 I35:R41 H45:R50 I43:R43 H56:R56 I55:R55 H61:R61 I57:R58 H77:R77 H25:R28 I24:R24 H22:L22 I62:R62 I60:R60 I59:N59 P59:R59 H101:R101 H100:N100 P100:R100 H96:R99 H78:M78 O78:R78 H44:O44 Q44:R44 Q66:R66 I31:R31 I75:R75 I53:R53 H79:R94 W22:AB38 W60:AB70 AB39:AB59" formula="1"/>
    <ignoredError sqref="W81:AB87 W89:AB104 W88:Z88 AB88" formulaRange="1"/>
    <ignoredError sqref="W39:AA5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AE129"/>
  <sheetViews>
    <sheetView showGridLines="0" zoomScale="80" zoomScaleNormal="80" zoomScaleSheetLayoutView="100" workbookViewId="0">
      <pane xSplit="2" ySplit="4" topLeftCell="C5" activePane="bottomRight" state="frozen"/>
      <selection activeCell="T7" sqref="T7"/>
      <selection pane="topRight" activeCell="T7" sqref="T7"/>
      <selection pane="bottomLeft" activeCell="T7" sqref="T7"/>
      <selection pane="bottomRight"/>
    </sheetView>
  </sheetViews>
  <sheetFormatPr defaultColWidth="9.140625" defaultRowHeight="12.75" outlineLevelCol="1"/>
  <cols>
    <col min="1" max="1" width="3.7109375" style="3" customWidth="1"/>
    <col min="2" max="2" width="71" style="3" customWidth="1"/>
    <col min="3" max="3" width="5.85546875" style="3" customWidth="1"/>
    <col min="4" max="6" width="12.28515625" style="33" hidden="1" customWidth="1" outlineLevel="1"/>
    <col min="7" max="7" width="10.7109375" style="33" hidden="1" customWidth="1" outlineLevel="1"/>
    <col min="8" max="8" width="11.5703125" style="33" customWidth="1" collapsed="1"/>
    <col min="9" max="12" width="12.28515625" style="33" hidden="1" customWidth="1" outlineLevel="1"/>
    <col min="13" max="13" width="11.5703125" style="33" customWidth="1" collapsed="1"/>
    <col min="14" max="17" width="12.28515625" style="33" hidden="1" customWidth="1" outlineLevel="1"/>
    <col min="18" max="18" width="11.5703125" style="33" customWidth="1" collapsed="1"/>
    <col min="19" max="22" width="12.28515625" style="33" hidden="1" customWidth="1" outlineLevel="1"/>
    <col min="23" max="23" width="11.5703125" style="33" customWidth="1" collapsed="1"/>
    <col min="24" max="27" width="12.28515625" style="33" hidden="1" customWidth="1" outlineLevel="1"/>
    <col min="28" max="28" width="13.5703125" style="33" customWidth="1" collapsed="1"/>
    <col min="29" max="30" width="12.28515625" style="33" customWidth="1" outlineLevel="1"/>
    <col min="31" max="31" width="10.140625" style="3" bestFit="1" customWidth="1"/>
    <col min="32" max="16384" width="9.140625" style="3"/>
  </cols>
  <sheetData>
    <row r="1" spans="2:31">
      <c r="H1" s="32"/>
      <c r="M1" s="32"/>
      <c r="R1" s="32"/>
      <c r="W1" s="32"/>
      <c r="AB1" s="32"/>
    </row>
    <row r="2" spans="2:31" ht="26.25">
      <c r="B2" s="242" t="s">
        <v>37</v>
      </c>
      <c r="C2" s="350"/>
      <c r="H2" s="32"/>
      <c r="M2" s="32"/>
      <c r="R2" s="32"/>
      <c r="W2" s="32"/>
      <c r="AB2" s="32"/>
    </row>
    <row r="3" spans="2:31">
      <c r="B3" s="6" t="s">
        <v>18</v>
      </c>
      <c r="C3" s="6"/>
      <c r="H3" s="32"/>
      <c r="M3" s="32"/>
      <c r="R3" s="32"/>
      <c r="W3" s="32"/>
      <c r="AB3" s="32"/>
    </row>
    <row r="4" spans="2:31" ht="15">
      <c r="B4" s="7" t="s">
        <v>51</v>
      </c>
      <c r="C4" s="284"/>
      <c r="D4" s="35" t="s">
        <v>55</v>
      </c>
      <c r="E4" s="35" t="s">
        <v>59</v>
      </c>
      <c r="F4" s="35" t="s">
        <v>61</v>
      </c>
      <c r="G4" s="35" t="s">
        <v>63</v>
      </c>
      <c r="H4" s="34" t="s">
        <v>64</v>
      </c>
      <c r="I4" s="35" t="s">
        <v>68</v>
      </c>
      <c r="J4" s="35" t="s">
        <v>70</v>
      </c>
      <c r="K4" s="35" t="s">
        <v>89</v>
      </c>
      <c r="L4" s="35" t="s">
        <v>93</v>
      </c>
      <c r="M4" s="34" t="s">
        <v>94</v>
      </c>
      <c r="N4" s="35" t="s">
        <v>100</v>
      </c>
      <c r="O4" s="35" t="s">
        <v>101</v>
      </c>
      <c r="P4" s="35" t="s">
        <v>119</v>
      </c>
      <c r="Q4" s="35" t="s">
        <v>120</v>
      </c>
      <c r="R4" s="34" t="s">
        <v>129</v>
      </c>
      <c r="S4" s="35" t="s">
        <v>132</v>
      </c>
      <c r="T4" s="35" t="s">
        <v>155</v>
      </c>
      <c r="U4" s="35" t="s">
        <v>158</v>
      </c>
      <c r="V4" s="35" t="s">
        <v>161</v>
      </c>
      <c r="W4" s="34" t="s">
        <v>166</v>
      </c>
      <c r="X4" s="35" t="s">
        <v>172</v>
      </c>
      <c r="Y4" s="35" t="s">
        <v>178</v>
      </c>
      <c r="Z4" s="35" t="s">
        <v>180</v>
      </c>
      <c r="AA4" s="35" t="s">
        <v>183</v>
      </c>
      <c r="AB4" s="34">
        <v>2019</v>
      </c>
      <c r="AC4" s="35" t="s">
        <v>191</v>
      </c>
      <c r="AD4" s="35" t="s">
        <v>207</v>
      </c>
    </row>
    <row r="6" spans="2:31" ht="15" customHeight="1">
      <c r="B6" s="12" t="s">
        <v>24</v>
      </c>
      <c r="C6" s="12"/>
    </row>
    <row r="7" spans="2:31" ht="15" customHeight="1">
      <c r="B7" s="364" t="s">
        <v>232</v>
      </c>
      <c r="C7" s="191"/>
      <c r="D7" s="182">
        <v>207.494</v>
      </c>
      <c r="E7" s="182">
        <v>32.207000000000001</v>
      </c>
      <c r="F7" s="182">
        <v>176.34</v>
      </c>
      <c r="G7" s="182">
        <v>129.441</v>
      </c>
      <c r="H7" s="40">
        <f t="shared" ref="H7:H9" si="0">SUM(D7:G7)</f>
        <v>545.48199999999997</v>
      </c>
      <c r="I7" s="193">
        <v>105.167</v>
      </c>
      <c r="J7" s="193">
        <v>72.019000000000005</v>
      </c>
      <c r="K7" s="193">
        <v>40.814999999999998</v>
      </c>
      <c r="L7" s="193">
        <v>24.561000000000007</v>
      </c>
      <c r="M7" s="40">
        <f t="shared" ref="M7:M9" si="1">SUM(I7:L7)</f>
        <v>242.56200000000001</v>
      </c>
      <c r="N7" s="193">
        <v>75.938999999999993</v>
      </c>
      <c r="O7" s="193">
        <v>-6.4870000000000001</v>
      </c>
      <c r="P7" s="193">
        <v>90.989000000000004</v>
      </c>
      <c r="Q7" s="193">
        <v>82.09</v>
      </c>
      <c r="R7" s="40">
        <f t="shared" ref="R7:R9" si="2">SUM(N7:Q7)</f>
        <v>242.53100000000001</v>
      </c>
      <c r="S7" s="193">
        <v>87.88</v>
      </c>
      <c r="T7" s="193">
        <v>92.245999999999995</v>
      </c>
      <c r="U7" s="338">
        <v>73.004999999999995</v>
      </c>
      <c r="V7" s="193">
        <v>84.4</v>
      </c>
      <c r="W7" s="40">
        <f t="shared" ref="W7:W9" si="3">SUM(S7:V7)</f>
        <v>337.53099999999995</v>
      </c>
      <c r="X7" s="193">
        <v>56.85</v>
      </c>
      <c r="Y7" s="193">
        <v>27.838000000000001</v>
      </c>
      <c r="Z7" s="193">
        <v>63.813000000000002</v>
      </c>
      <c r="AA7" s="193">
        <v>10.090999999999999</v>
      </c>
      <c r="AB7" s="40">
        <f t="shared" ref="AB7:AB9" si="4">SUM(X7:AA7)</f>
        <v>158.59200000000001</v>
      </c>
      <c r="AC7" s="193">
        <v>-212.68</v>
      </c>
      <c r="AD7" s="193">
        <v>-444.13099999999997</v>
      </c>
      <c r="AE7" s="346"/>
    </row>
    <row r="8" spans="2:31" ht="15" customHeight="1">
      <c r="B8" s="210" t="s">
        <v>233</v>
      </c>
      <c r="C8" s="192"/>
      <c r="D8" s="16">
        <v>-158.911</v>
      </c>
      <c r="E8" s="16">
        <v>-0.69599999999999995</v>
      </c>
      <c r="F8" s="16">
        <v>-53.892000000000003</v>
      </c>
      <c r="G8" s="16">
        <v>-100.90900000000001</v>
      </c>
      <c r="H8" s="51">
        <f t="shared" si="0"/>
        <v>-314.40800000000002</v>
      </c>
      <c r="I8" s="194">
        <v>-13.35</v>
      </c>
      <c r="J8" s="194">
        <v>2.0979999999999999</v>
      </c>
      <c r="K8" s="194">
        <v>0.39400000000000002</v>
      </c>
      <c r="L8" s="194">
        <v>5.3089999999999984</v>
      </c>
      <c r="M8" s="51">
        <f t="shared" si="1"/>
        <v>-5.5490000000000004</v>
      </c>
      <c r="N8" s="194">
        <v>0.47699999999999998</v>
      </c>
      <c r="O8" s="194">
        <v>1.222</v>
      </c>
      <c r="P8" s="194">
        <v>0.52900000000000003</v>
      </c>
      <c r="Q8" s="194">
        <v>-0.29599999999999999</v>
      </c>
      <c r="R8" s="51">
        <f t="shared" si="2"/>
        <v>1.9319999999999997</v>
      </c>
      <c r="S8" s="194">
        <v>1.2070000000000001</v>
      </c>
      <c r="T8" s="194">
        <v>-0.76</v>
      </c>
      <c r="U8" s="194">
        <v>-3.6640000000000001</v>
      </c>
      <c r="V8" s="194">
        <v>1.478</v>
      </c>
      <c r="W8" s="51">
        <f t="shared" si="3"/>
        <v>-1.7390000000000001</v>
      </c>
      <c r="X8" s="194">
        <v>1.452</v>
      </c>
      <c r="Y8" s="194">
        <v>-1.35</v>
      </c>
      <c r="Z8" s="194">
        <v>0.59599999999999997</v>
      </c>
      <c r="AA8" s="194">
        <v>1.0680000000000001</v>
      </c>
      <c r="AB8" s="51">
        <f t="shared" si="4"/>
        <v>1.766</v>
      </c>
      <c r="AC8" s="194">
        <v>2.1259999999999999</v>
      </c>
      <c r="AD8" s="194">
        <v>0.67200000000000004</v>
      </c>
      <c r="AE8" s="346"/>
    </row>
    <row r="9" spans="2:31" ht="15" customHeight="1">
      <c r="B9" s="210" t="s">
        <v>234</v>
      </c>
      <c r="C9" s="192"/>
      <c r="D9" s="16">
        <v>0.747</v>
      </c>
      <c r="E9" s="16">
        <v>1.0780000000000001</v>
      </c>
      <c r="F9" s="16">
        <v>0.67600000000000005</v>
      </c>
      <c r="G9" s="16">
        <v>0.98</v>
      </c>
      <c r="H9" s="51">
        <f t="shared" si="0"/>
        <v>3.4810000000000003</v>
      </c>
      <c r="I9" s="194">
        <v>1.1020000000000001</v>
      </c>
      <c r="J9" s="194">
        <v>1.0780000000000001</v>
      </c>
      <c r="K9" s="194">
        <v>1.0469999999999999</v>
      </c>
      <c r="L9" s="194">
        <v>1.1499999999999999</v>
      </c>
      <c r="M9" s="51">
        <f t="shared" si="1"/>
        <v>4.3770000000000007</v>
      </c>
      <c r="N9" s="194">
        <v>1.306</v>
      </c>
      <c r="O9" s="194">
        <v>1.113</v>
      </c>
      <c r="P9" s="194">
        <v>1.3069999999999999</v>
      </c>
      <c r="Q9" s="194">
        <v>1.387</v>
      </c>
      <c r="R9" s="51">
        <f t="shared" si="2"/>
        <v>5.1129999999999995</v>
      </c>
      <c r="S9" s="194">
        <v>1.3620000000000001</v>
      </c>
      <c r="T9" s="194">
        <v>1.079</v>
      </c>
      <c r="U9" s="194">
        <v>1.538</v>
      </c>
      <c r="V9" s="194">
        <v>1.1499999999999999</v>
      </c>
      <c r="W9" s="51">
        <f t="shared" si="3"/>
        <v>5.1289999999999996</v>
      </c>
      <c r="X9" s="194">
        <v>0.91200000000000003</v>
      </c>
      <c r="Y9" s="194">
        <v>1.6060000000000001</v>
      </c>
      <c r="Z9" s="194">
        <v>0.77100000000000002</v>
      </c>
      <c r="AA9" s="194">
        <v>0.66500000000000004</v>
      </c>
      <c r="AB9" s="51">
        <f t="shared" si="4"/>
        <v>3.9540000000000002</v>
      </c>
      <c r="AC9" s="194">
        <v>0.78300000000000003</v>
      </c>
      <c r="AD9" s="194">
        <v>-7.0999999999999994E-2</v>
      </c>
      <c r="AE9" s="346"/>
    </row>
    <row r="10" spans="2:31" ht="15" customHeight="1">
      <c r="B10" s="202" t="s">
        <v>193</v>
      </c>
      <c r="C10" s="94"/>
      <c r="D10" s="154">
        <f>SUM(D7:D9)</f>
        <v>49.33</v>
      </c>
      <c r="E10" s="154">
        <f>SUM(E7:E9)</f>
        <v>32.588999999999999</v>
      </c>
      <c r="F10" s="154">
        <f>SUM(F7:F9)</f>
        <v>123.12400000000001</v>
      </c>
      <c r="G10" s="154">
        <f>SUM(G7:G9)</f>
        <v>29.511999999999997</v>
      </c>
      <c r="H10" s="155">
        <f>SUM(D10:G10)</f>
        <v>234.55500000000001</v>
      </c>
      <c r="I10" s="154">
        <f>SUM(I7:I9)</f>
        <v>92.919000000000011</v>
      </c>
      <c r="J10" s="154">
        <f>SUM(J7:J9)</f>
        <v>75.195000000000007</v>
      </c>
      <c r="K10" s="154">
        <f>SUM(K7:K9)</f>
        <v>42.255999999999993</v>
      </c>
      <c r="L10" s="154">
        <f>SUM(L7:L9)</f>
        <v>31.020000000000003</v>
      </c>
      <c r="M10" s="155">
        <f>SUM(I10:L10)</f>
        <v>241.39000000000004</v>
      </c>
      <c r="N10" s="154">
        <f>SUM(N7:N9)</f>
        <v>77.721999999999994</v>
      </c>
      <c r="O10" s="154">
        <f>SUM(O7:O9)</f>
        <v>-4.152000000000001</v>
      </c>
      <c r="P10" s="154">
        <f>SUM(P7:P9)</f>
        <v>92.825000000000003</v>
      </c>
      <c r="Q10" s="154">
        <f>SUM(Q7:Q9)</f>
        <v>83.180999999999997</v>
      </c>
      <c r="R10" s="155">
        <f>SUM(N10:Q10)</f>
        <v>249.57599999999996</v>
      </c>
      <c r="S10" s="154">
        <f>SUM(S7:S9)</f>
        <v>90.448999999999984</v>
      </c>
      <c r="T10" s="154">
        <f>SUM(T7:T9)</f>
        <v>92.564999999999984</v>
      </c>
      <c r="U10" s="154">
        <f>SUM(U7:U9)</f>
        <v>70.878999999999991</v>
      </c>
      <c r="V10" s="154">
        <f>SUM(V7:V9)</f>
        <v>87.028000000000006</v>
      </c>
      <c r="W10" s="155">
        <f>SUM(S10:V10)</f>
        <v>340.92099999999994</v>
      </c>
      <c r="X10" s="154">
        <f>SUM(X7:X9)</f>
        <v>59.213999999999999</v>
      </c>
      <c r="Y10" s="154">
        <f>SUM(Y7:Y9)</f>
        <v>28.094000000000001</v>
      </c>
      <c r="Z10" s="154">
        <f>SUM(Z7:Z9)</f>
        <v>65.180000000000007</v>
      </c>
      <c r="AA10" s="154">
        <f>SUM(AA7:AA9)</f>
        <v>11.823999999999998</v>
      </c>
      <c r="AB10" s="155">
        <f>SUM(X10:AA10)</f>
        <v>164.31200000000001</v>
      </c>
      <c r="AC10" s="154">
        <f>SUM(AC7:AC9)</f>
        <v>-209.77100000000002</v>
      </c>
      <c r="AD10" s="154">
        <f>SUM(AD7:AD9)</f>
        <v>-443.53</v>
      </c>
      <c r="AE10" s="346"/>
    </row>
    <row r="11" spans="2:31" s="15" customFormat="1" ht="15" customHeight="1">
      <c r="B11" s="41" t="s">
        <v>3</v>
      </c>
      <c r="C11" s="41"/>
      <c r="D11" s="173"/>
      <c r="E11" s="173"/>
      <c r="F11" s="173"/>
      <c r="G11" s="173"/>
      <c r="H11" s="43"/>
      <c r="I11" s="173"/>
      <c r="J11" s="173"/>
      <c r="K11" s="173"/>
      <c r="L11" s="173"/>
      <c r="M11" s="43"/>
      <c r="N11" s="173"/>
      <c r="O11" s="173"/>
      <c r="P11" s="173"/>
      <c r="Q11" s="173"/>
      <c r="R11" s="43"/>
      <c r="S11" s="173"/>
      <c r="T11" s="173"/>
      <c r="U11" s="173"/>
      <c r="V11" s="173"/>
      <c r="W11" s="43"/>
      <c r="X11" s="173"/>
      <c r="Y11" s="173"/>
      <c r="Z11" s="173"/>
      <c r="AA11" s="173"/>
      <c r="AB11" s="43"/>
      <c r="AC11" s="173"/>
      <c r="AD11" s="173"/>
      <c r="AE11" s="346"/>
    </row>
    <row r="12" spans="2:31" ht="15" customHeight="1">
      <c r="B12" s="45" t="s">
        <v>103</v>
      </c>
      <c r="C12" s="45"/>
      <c r="D12" s="174">
        <f>'Adjusted EBITDA by Segment'!H13</f>
        <v>0</v>
      </c>
      <c r="E12" s="174">
        <f>'Adjusted EBITDA by Segment'!H45</f>
        <v>0</v>
      </c>
      <c r="F12" s="174">
        <f>'Adjusted EBITDA by Segment'!H77</f>
        <v>0</v>
      </c>
      <c r="G12" s="174">
        <f>'Adjusted EBITDA by Segment'!H109</f>
        <v>0</v>
      </c>
      <c r="H12" s="51">
        <f t="shared" ref="H12:H22" si="5">SUM(D12:G12)</f>
        <v>0</v>
      </c>
      <c r="I12" s="174">
        <f>+'Adjusted EBITDA by Segment'!H173</f>
        <v>0</v>
      </c>
      <c r="J12" s="174">
        <f>'Adjusted EBITDA by Segment'!H205</f>
        <v>0</v>
      </c>
      <c r="K12" s="174">
        <f>'Adjusted EBITDA by Segment'!$H237</f>
        <v>0</v>
      </c>
      <c r="L12" s="174">
        <f>'Adjusted EBITDA by Segment'!$H269</f>
        <v>0</v>
      </c>
      <c r="M12" s="51">
        <f t="shared" ref="M12:M22" si="6">SUM(I12:L12)</f>
        <v>0</v>
      </c>
      <c r="N12" s="174">
        <f>'Adjusted EBITDA by Segment'!H333</f>
        <v>0</v>
      </c>
      <c r="O12" s="174">
        <f>'Adjusted EBITDA by Segment'!$H365</f>
        <v>92.022000000000006</v>
      </c>
      <c r="P12" s="174">
        <f>'Adjusted EBITDA by Segment'!H397</f>
        <v>0</v>
      </c>
      <c r="Q12" s="174">
        <f>'Adjusted EBITDA by Segment'!H430</f>
        <v>-10.91</v>
      </c>
      <c r="R12" s="51">
        <f t="shared" ref="R12:R22" si="7">SUM(N12:Q12)</f>
        <v>81.112000000000009</v>
      </c>
      <c r="S12" s="174">
        <f>'Adjusted EBITDA by Segment'!H494</f>
        <v>0</v>
      </c>
      <c r="T12" s="174">
        <v>0</v>
      </c>
      <c r="U12" s="174">
        <f>'Adjusted EBITDA by Segment'!H558</f>
        <v>0</v>
      </c>
      <c r="V12" s="174">
        <f>'Adjusted EBITDA by Segment'!H592</f>
        <v>0</v>
      </c>
      <c r="W12" s="51">
        <f t="shared" ref="W12:W22" si="8">SUM(S12:V12)</f>
        <v>0</v>
      </c>
      <c r="X12" s="174">
        <f>'Adjusted EBITDA by Segment'!H662</f>
        <v>0</v>
      </c>
      <c r="Y12" s="174">
        <f>'Adjusted EBITDA by Segment'!H696</f>
        <v>0</v>
      </c>
      <c r="Z12" s="174">
        <f>'Adjusted EBITDA by Segment'!H729</f>
        <v>0</v>
      </c>
      <c r="AA12" s="174">
        <f>'Adjusted EBITDA by Segment'!H761</f>
        <v>0</v>
      </c>
      <c r="AB12" s="51">
        <f t="shared" ref="AB12:AB22" si="9">SUM(X12:AA12)</f>
        <v>0</v>
      </c>
      <c r="AC12" s="174">
        <f>'Adjusted EBITDA by Segment'!J761</f>
        <v>0</v>
      </c>
      <c r="AD12" s="174">
        <f>'Adjusted EBITDA by Segment'!K761</f>
        <v>0</v>
      </c>
      <c r="AE12" s="346"/>
    </row>
    <row r="13" spans="2:31" ht="15" customHeight="1">
      <c r="B13" s="45" t="s">
        <v>98</v>
      </c>
      <c r="C13" s="45"/>
      <c r="D13" s="175">
        <v>0</v>
      </c>
      <c r="E13" s="175">
        <v>0</v>
      </c>
      <c r="F13" s="175">
        <v>0</v>
      </c>
      <c r="G13" s="175">
        <v>0</v>
      </c>
      <c r="H13" s="51">
        <f>SUM(D13:G13)</f>
        <v>0</v>
      </c>
      <c r="I13" s="175">
        <v>0</v>
      </c>
      <c r="J13" s="175">
        <v>0</v>
      </c>
      <c r="K13" s="175">
        <v>0</v>
      </c>
      <c r="L13" s="175">
        <v>0</v>
      </c>
      <c r="M13" s="51">
        <f>SUM(I13:L13)</f>
        <v>0</v>
      </c>
      <c r="N13" s="175">
        <v>0</v>
      </c>
      <c r="O13" s="175">
        <v>0</v>
      </c>
      <c r="P13" s="175">
        <v>0</v>
      </c>
      <c r="Q13" s="175">
        <v>0</v>
      </c>
      <c r="R13" s="51">
        <f>SUM(N13:Q13)</f>
        <v>0</v>
      </c>
      <c r="S13" s="175">
        <v>0</v>
      </c>
      <c r="T13" s="175">
        <v>0</v>
      </c>
      <c r="U13" s="175">
        <v>0</v>
      </c>
      <c r="V13" s="175">
        <v>0</v>
      </c>
      <c r="W13" s="51">
        <f>SUM(S13:V13)</f>
        <v>0</v>
      </c>
      <c r="X13" s="175">
        <v>0</v>
      </c>
      <c r="Y13" s="175">
        <v>0</v>
      </c>
      <c r="Z13" s="175">
        <v>0</v>
      </c>
      <c r="AA13" s="175">
        <v>0</v>
      </c>
      <c r="AB13" s="51">
        <f>SUM(X13:AA13)</f>
        <v>0</v>
      </c>
      <c r="AC13" s="175">
        <v>0</v>
      </c>
      <c r="AD13" s="175">
        <v>0</v>
      </c>
      <c r="AE13" s="346"/>
    </row>
    <row r="14" spans="2:31" ht="15" customHeight="1">
      <c r="B14" s="45" t="s">
        <v>79</v>
      </c>
      <c r="C14" s="45"/>
      <c r="D14" s="175">
        <v>21.675000000000001</v>
      </c>
      <c r="E14" s="175">
        <v>23.210999999999999</v>
      </c>
      <c r="F14" s="175">
        <v>31.384</v>
      </c>
      <c r="G14" s="175">
        <v>31.850999999999999</v>
      </c>
      <c r="H14" s="51">
        <f t="shared" si="5"/>
        <v>108.121</v>
      </c>
      <c r="I14" s="175">
        <v>34.130000000000003</v>
      </c>
      <c r="J14" s="175">
        <v>34.018000000000001</v>
      </c>
      <c r="K14" s="175">
        <v>39.43</v>
      </c>
      <c r="L14" s="175">
        <v>35.847000000000001</v>
      </c>
      <c r="M14" s="51">
        <f t="shared" si="6"/>
        <v>143.42500000000001</v>
      </c>
      <c r="N14" s="175">
        <v>35.180999999999997</v>
      </c>
      <c r="O14" s="175">
        <v>20.259</v>
      </c>
      <c r="P14" s="175">
        <v>20.225999999999999</v>
      </c>
      <c r="Q14" s="175">
        <v>20.193999999999999</v>
      </c>
      <c r="R14" s="51">
        <f t="shared" si="7"/>
        <v>95.86</v>
      </c>
      <c r="S14" s="175">
        <v>17.59</v>
      </c>
      <c r="T14" s="175">
        <v>17.588000000000001</v>
      </c>
      <c r="U14" s="175">
        <v>16.407</v>
      </c>
      <c r="V14" s="175">
        <v>16.422999999999998</v>
      </c>
      <c r="W14" s="51">
        <f t="shared" si="8"/>
        <v>68.007999999999996</v>
      </c>
      <c r="X14" s="175">
        <v>15.984</v>
      </c>
      <c r="Y14" s="175">
        <v>16.010999999999999</v>
      </c>
      <c r="Z14" s="175">
        <v>15.976000000000001</v>
      </c>
      <c r="AA14" s="175">
        <v>16.633000000000003</v>
      </c>
      <c r="AB14" s="51">
        <f t="shared" si="9"/>
        <v>64.603999999999999</v>
      </c>
      <c r="AC14" s="175">
        <v>16.800999999999998</v>
      </c>
      <c r="AD14" s="175">
        <v>16.509</v>
      </c>
      <c r="AE14" s="346"/>
    </row>
    <row r="15" spans="2:31" ht="15" customHeight="1">
      <c r="B15" s="45" t="s">
        <v>16</v>
      </c>
      <c r="C15" s="45"/>
      <c r="D15" s="175">
        <v>0</v>
      </c>
      <c r="E15" s="175">
        <v>33.234999999999999</v>
      </c>
      <c r="F15" s="175">
        <v>0</v>
      </c>
      <c r="G15" s="175">
        <v>5.5480000000000018</v>
      </c>
      <c r="H15" s="51">
        <f t="shared" si="5"/>
        <v>38.783000000000001</v>
      </c>
      <c r="I15" s="175">
        <v>0</v>
      </c>
      <c r="J15" s="175">
        <v>0</v>
      </c>
      <c r="K15" s="175">
        <v>3.6829999999999998</v>
      </c>
      <c r="L15" s="175">
        <v>0</v>
      </c>
      <c r="M15" s="51">
        <f t="shared" si="6"/>
        <v>3.6829999999999998</v>
      </c>
      <c r="N15" s="175">
        <v>0</v>
      </c>
      <c r="O15" s="175">
        <v>0</v>
      </c>
      <c r="P15" s="175">
        <v>1.012</v>
      </c>
      <c r="Q15" s="175">
        <v>0</v>
      </c>
      <c r="R15" s="51">
        <f t="shared" si="7"/>
        <v>1.012</v>
      </c>
      <c r="S15" s="175">
        <v>0.63300000000000001</v>
      </c>
      <c r="T15" s="175">
        <v>0</v>
      </c>
      <c r="U15" s="175">
        <v>0</v>
      </c>
      <c r="V15" s="175">
        <v>0</v>
      </c>
      <c r="W15" s="51">
        <f t="shared" si="8"/>
        <v>0.63300000000000001</v>
      </c>
      <c r="X15" s="175">
        <v>0</v>
      </c>
      <c r="Y15" s="175">
        <v>0</v>
      </c>
      <c r="Z15" s="175">
        <v>0</v>
      </c>
      <c r="AA15" s="175">
        <v>0</v>
      </c>
      <c r="AB15" s="51">
        <f t="shared" si="9"/>
        <v>0</v>
      </c>
      <c r="AC15" s="175">
        <v>0</v>
      </c>
      <c r="AD15" s="175">
        <v>0</v>
      </c>
      <c r="AE15" s="346"/>
    </row>
    <row r="16" spans="2:31" ht="15" customHeight="1">
      <c r="B16" s="45" t="s">
        <v>80</v>
      </c>
      <c r="C16" s="45"/>
      <c r="D16" s="175">
        <v>4.4450000000000003</v>
      </c>
      <c r="E16" s="175">
        <v>-0.19700000000000001</v>
      </c>
      <c r="F16" s="175">
        <v>-92.567999999999998</v>
      </c>
      <c r="G16" s="175">
        <v>-3.0570000000000022</v>
      </c>
      <c r="H16" s="51">
        <f t="shared" si="5"/>
        <v>-91.376999999999995</v>
      </c>
      <c r="I16" s="175">
        <v>-3.36</v>
      </c>
      <c r="J16" s="175">
        <v>-0.876</v>
      </c>
      <c r="K16" s="175">
        <v>-0.28100000000000003</v>
      </c>
      <c r="L16" s="175">
        <v>-23.1</v>
      </c>
      <c r="M16" s="51">
        <f t="shared" si="6"/>
        <v>-27.617000000000001</v>
      </c>
      <c r="N16" s="175">
        <v>15.234</v>
      </c>
      <c r="O16" s="175">
        <v>0.752</v>
      </c>
      <c r="P16" s="175">
        <v>3.802</v>
      </c>
      <c r="Q16" s="175">
        <v>-56.317999999999998</v>
      </c>
      <c r="R16" s="51">
        <f t="shared" si="7"/>
        <v>-36.53</v>
      </c>
      <c r="S16" s="175">
        <v>1.1060000000000001</v>
      </c>
      <c r="T16" s="175">
        <v>7.7350000000000003</v>
      </c>
      <c r="U16" s="175">
        <v>1.905</v>
      </c>
      <c r="V16" s="175">
        <v>-2.2370000000000001</v>
      </c>
      <c r="W16" s="51">
        <f t="shared" si="8"/>
        <v>8.5090000000000003</v>
      </c>
      <c r="X16" s="175">
        <v>1.87</v>
      </c>
      <c r="Y16" s="175">
        <v>2.4790000000000001</v>
      </c>
      <c r="Z16" s="175">
        <v>1.7689999999999999</v>
      </c>
      <c r="AA16" s="175">
        <v>3.3140000000000001</v>
      </c>
      <c r="AB16" s="51">
        <f t="shared" si="9"/>
        <v>9.4320000000000004</v>
      </c>
      <c r="AC16" s="175">
        <v>47.485999999999997</v>
      </c>
      <c r="AD16" s="175">
        <v>6.0979999999999999</v>
      </c>
      <c r="AE16" s="346"/>
    </row>
    <row r="17" spans="2:31" ht="15" customHeight="1">
      <c r="B17" s="45" t="s">
        <v>81</v>
      </c>
      <c r="C17" s="45"/>
      <c r="D17" s="174">
        <f>-D78-D88</f>
        <v>0</v>
      </c>
      <c r="E17" s="174">
        <f>-E78-E88</f>
        <v>0</v>
      </c>
      <c r="F17" s="174">
        <f>-F78-F88</f>
        <v>8.8879999999999999</v>
      </c>
      <c r="G17" s="174">
        <f>-G78-G88</f>
        <v>0.36799999999999999</v>
      </c>
      <c r="H17" s="51">
        <f t="shared" si="5"/>
        <v>9.2560000000000002</v>
      </c>
      <c r="I17" s="174">
        <f>-I78-I88</f>
        <v>0.124</v>
      </c>
      <c r="J17" s="174">
        <f>-J78-J88</f>
        <v>1.1160000000000001</v>
      </c>
      <c r="K17" s="174">
        <f>-K78-K88</f>
        <v>0.58299999999999996</v>
      </c>
      <c r="L17" s="174">
        <f>-L78-L88</f>
        <v>16.463000000000001</v>
      </c>
      <c r="M17" s="51">
        <f t="shared" si="6"/>
        <v>18.286000000000001</v>
      </c>
      <c r="N17" s="174">
        <f>-N78-N88</f>
        <v>0</v>
      </c>
      <c r="O17" s="174">
        <f>-O78-O88</f>
        <v>25.304000000000002</v>
      </c>
      <c r="P17" s="174">
        <f t="shared" ref="P17:Q17" si="10">-P78-P88</f>
        <v>0</v>
      </c>
      <c r="Q17" s="174">
        <f t="shared" si="10"/>
        <v>-1.329</v>
      </c>
      <c r="R17" s="51">
        <f t="shared" si="7"/>
        <v>23.975000000000001</v>
      </c>
      <c r="S17" s="174">
        <f>-S78-S88</f>
        <v>0</v>
      </c>
      <c r="T17" s="174">
        <f>-T78-T88</f>
        <v>0</v>
      </c>
      <c r="U17" s="174">
        <f>-U78-U88</f>
        <v>0</v>
      </c>
      <c r="V17" s="174">
        <f>-V78-V88</f>
        <v>0</v>
      </c>
      <c r="W17" s="51">
        <f t="shared" si="8"/>
        <v>0</v>
      </c>
      <c r="X17" s="174">
        <f>-X78-X88</f>
        <v>-7.2759576141834261E-15</v>
      </c>
      <c r="Y17" s="174">
        <f>-Y78-Y88</f>
        <v>-7.2759576141834261E-15</v>
      </c>
      <c r="Z17" s="174">
        <f>-Z78-Z88</f>
        <v>0</v>
      </c>
      <c r="AA17" s="174">
        <f>-AA78-AA88</f>
        <v>0</v>
      </c>
      <c r="AB17" s="51">
        <f t="shared" si="9"/>
        <v>-1.4551915228366852E-14</v>
      </c>
      <c r="AC17" s="174">
        <v>25.280999999999999</v>
      </c>
      <c r="AD17" s="174">
        <v>48.000999999999998</v>
      </c>
      <c r="AE17" s="346"/>
    </row>
    <row r="18" spans="2:31" ht="15" customHeight="1">
      <c r="B18" s="45" t="s">
        <v>82</v>
      </c>
      <c r="C18" s="45"/>
      <c r="D18" s="174">
        <f>-D89</f>
        <v>1.8109999999999999</v>
      </c>
      <c r="E18" s="174">
        <f>-E89</f>
        <v>2.0529999999999999</v>
      </c>
      <c r="F18" s="174">
        <f>-F89</f>
        <v>9.35</v>
      </c>
      <c r="G18" s="174">
        <f>-G89</f>
        <v>1.2230000000000001</v>
      </c>
      <c r="H18" s="51">
        <f>SUM(D18:G18)</f>
        <v>14.436999999999999</v>
      </c>
      <c r="I18" s="174">
        <f>-I89</f>
        <v>0.108</v>
      </c>
      <c r="J18" s="174">
        <f>-J89</f>
        <v>0.51600000000000001</v>
      </c>
      <c r="K18" s="174">
        <f>-K89</f>
        <v>0.09</v>
      </c>
      <c r="L18" s="174">
        <f>-L89</f>
        <v>6.5000000000000002E-2</v>
      </c>
      <c r="M18" s="51">
        <f>SUM(I18:L18)</f>
        <v>0.77899999999999991</v>
      </c>
      <c r="N18" s="174">
        <f>-N89</f>
        <v>0</v>
      </c>
      <c r="O18" s="174">
        <f>-O89</f>
        <v>0</v>
      </c>
      <c r="P18" s="174">
        <f t="shared" ref="P18:Q18" si="11">-P89</f>
        <v>0</v>
      </c>
      <c r="Q18" s="174">
        <f t="shared" si="11"/>
        <v>0</v>
      </c>
      <c r="R18" s="51">
        <f>SUM(N18:Q18)</f>
        <v>0</v>
      </c>
      <c r="S18" s="174">
        <f>-S89</f>
        <v>0</v>
      </c>
      <c r="T18" s="174">
        <f>-T89</f>
        <v>0</v>
      </c>
      <c r="U18" s="174">
        <f>-U89</f>
        <v>0</v>
      </c>
      <c r="V18" s="174">
        <f>-V89</f>
        <v>3.266</v>
      </c>
      <c r="W18" s="51">
        <f>SUM(S18:V18)</f>
        <v>3.266</v>
      </c>
      <c r="X18" s="174">
        <f>-X89</f>
        <v>11.706</v>
      </c>
      <c r="Y18" s="174">
        <f>-Y89</f>
        <v>8.9350000000000005</v>
      </c>
      <c r="Z18" s="174">
        <f>-Z89</f>
        <v>9.6959999999999997</v>
      </c>
      <c r="AA18" s="174">
        <f>-AA89</f>
        <v>10.7</v>
      </c>
      <c r="AB18" s="51">
        <f>SUM(X18:AA18)</f>
        <v>41.036999999999992</v>
      </c>
      <c r="AC18" s="174">
        <v>17.827000000000002</v>
      </c>
      <c r="AD18" s="174">
        <v>4.3730000000000002</v>
      </c>
      <c r="AE18" s="346"/>
    </row>
    <row r="19" spans="2:31" ht="15" customHeight="1">
      <c r="B19" s="45" t="s">
        <v>201</v>
      </c>
      <c r="C19" s="45"/>
      <c r="D19" s="174">
        <f t="shared" ref="D19:G20" si="12">-(D79+D90)</f>
        <v>3.4359999999999999</v>
      </c>
      <c r="E19" s="174">
        <f t="shared" si="12"/>
        <v>2.0430000000000001</v>
      </c>
      <c r="F19" s="174">
        <f t="shared" si="12"/>
        <v>9.3179999999999996</v>
      </c>
      <c r="G19" s="174">
        <f t="shared" si="12"/>
        <v>1.9119999999999999</v>
      </c>
      <c r="H19" s="51">
        <f t="shared" si="5"/>
        <v>16.709</v>
      </c>
      <c r="I19" s="174">
        <f t="shared" ref="I19:K20" si="13">-(I79+I90)</f>
        <v>-3.8460000000000001</v>
      </c>
      <c r="J19" s="174">
        <f t="shared" si="13"/>
        <v>1.901</v>
      </c>
      <c r="K19" s="174">
        <f t="shared" si="13"/>
        <v>7.0339999999999998</v>
      </c>
      <c r="L19" s="174">
        <f t="shared" ref="L19" si="14">-(L79+L90)</f>
        <v>41.905999999999999</v>
      </c>
      <c r="M19" s="51">
        <f t="shared" si="6"/>
        <v>46.994999999999997</v>
      </c>
      <c r="N19" s="174">
        <f>-(N79+N90)</f>
        <v>3.5009999999999999</v>
      </c>
      <c r="O19" s="174">
        <f>-(O79+O90)</f>
        <v>0.95799999999999996</v>
      </c>
      <c r="P19" s="174">
        <f t="shared" ref="P19:Q19" si="15">-(P79+P90)</f>
        <v>-40.929000000000002</v>
      </c>
      <c r="Q19" s="174">
        <f t="shared" si="15"/>
        <v>0.96299999999999997</v>
      </c>
      <c r="R19" s="51">
        <f t="shared" si="7"/>
        <v>-35.506999999999998</v>
      </c>
      <c r="S19" s="174">
        <f>-(S79+S90)</f>
        <v>0.82799999999999996</v>
      </c>
      <c r="T19" s="174">
        <f>-(T79+T90)</f>
        <v>1.02</v>
      </c>
      <c r="U19" s="174">
        <f>-(U79+U90)</f>
        <v>5.2249999999999996</v>
      </c>
      <c r="V19" s="174">
        <f>-(V79+V90)</f>
        <v>1.25</v>
      </c>
      <c r="W19" s="51">
        <f t="shared" si="8"/>
        <v>8.3230000000000004</v>
      </c>
      <c r="X19" s="174">
        <f>-(X79+X90)</f>
        <v>1.4379999999999999</v>
      </c>
      <c r="Y19" s="174">
        <f>-(Y79+Y90)</f>
        <v>1.3859999999999999</v>
      </c>
      <c r="Z19" s="174">
        <f>-(Z79+Z90)</f>
        <v>-24.178999999999998</v>
      </c>
      <c r="AA19" s="174">
        <f>-(AA79+AA90)</f>
        <v>-3.2240000000000002</v>
      </c>
      <c r="AB19" s="51">
        <f t="shared" si="9"/>
        <v>-24.578999999999997</v>
      </c>
      <c r="AC19" s="174">
        <v>1.7410000000000001</v>
      </c>
      <c r="AD19" s="174">
        <v>0.115</v>
      </c>
      <c r="AE19" s="346"/>
    </row>
    <row r="20" spans="2:31" ht="15" customHeight="1">
      <c r="B20" s="45" t="s">
        <v>17</v>
      </c>
      <c r="C20" s="45"/>
      <c r="D20" s="174">
        <f t="shared" si="12"/>
        <v>8.7940000000000005</v>
      </c>
      <c r="E20" s="174">
        <f t="shared" si="12"/>
        <v>7.33</v>
      </c>
      <c r="F20" s="174">
        <f t="shared" si="12"/>
        <v>7.2040000000000006</v>
      </c>
      <c r="G20" s="174">
        <f t="shared" si="12"/>
        <v>6.6429999999999998</v>
      </c>
      <c r="H20" s="51">
        <f t="shared" si="5"/>
        <v>29.971000000000004</v>
      </c>
      <c r="I20" s="174">
        <f t="shared" si="13"/>
        <v>10.289</v>
      </c>
      <c r="J20" s="174">
        <f t="shared" si="13"/>
        <v>12.81</v>
      </c>
      <c r="K20" s="174">
        <f t="shared" si="13"/>
        <v>12.913</v>
      </c>
      <c r="L20" s="174">
        <f t="shared" ref="L20" si="16">-(L80+L91)</f>
        <v>12.512</v>
      </c>
      <c r="M20" s="51">
        <f t="shared" si="6"/>
        <v>48.524000000000001</v>
      </c>
      <c r="N20" s="174">
        <f t="shared" ref="N20:O20" si="17">-(N80+N91)</f>
        <v>8.0339999999999989</v>
      </c>
      <c r="O20" s="174">
        <f t="shared" si="17"/>
        <v>14.724</v>
      </c>
      <c r="P20" s="174">
        <f t="shared" ref="P20:Q20" si="18">-(P80+P91)</f>
        <v>11.655000000000001</v>
      </c>
      <c r="Q20" s="174">
        <f t="shared" si="18"/>
        <v>10.276</v>
      </c>
      <c r="R20" s="51">
        <f t="shared" si="7"/>
        <v>44.688999999999993</v>
      </c>
      <c r="S20" s="174">
        <f t="shared" ref="S20:T20" si="19">-(S80+S91)</f>
        <v>12.606</v>
      </c>
      <c r="T20" s="174">
        <f t="shared" si="19"/>
        <v>13.593999999999999</v>
      </c>
      <c r="U20" s="174">
        <f t="shared" ref="U20:V20" si="20">-(U80+U91)</f>
        <v>15.244999999999999</v>
      </c>
      <c r="V20" s="174">
        <f t="shared" si="20"/>
        <v>15.818</v>
      </c>
      <c r="W20" s="51">
        <f t="shared" si="8"/>
        <v>57.262999999999998</v>
      </c>
      <c r="X20" s="174">
        <f t="shared" ref="X20:Y20" si="21">-(X80+X91)</f>
        <v>15.693999999999999</v>
      </c>
      <c r="Y20" s="174">
        <f t="shared" si="21"/>
        <v>18.295000000000002</v>
      </c>
      <c r="Z20" s="174">
        <f>-(Z80+Z91)</f>
        <v>17.094000000000001</v>
      </c>
      <c r="AA20" s="174">
        <f>-(AA80+AA91)</f>
        <v>15.802</v>
      </c>
      <c r="AB20" s="51">
        <f t="shared" si="9"/>
        <v>66.885000000000005</v>
      </c>
      <c r="AC20" s="174">
        <v>17.577000000000002</v>
      </c>
      <c r="AD20" s="174">
        <v>8.7620000000000005</v>
      </c>
      <c r="AE20" s="346"/>
    </row>
    <row r="21" spans="2:31" ht="15" customHeight="1">
      <c r="B21" s="47" t="s">
        <v>206</v>
      </c>
      <c r="C21" s="47"/>
      <c r="D21" s="175">
        <v>-14.557</v>
      </c>
      <c r="E21" s="175">
        <v>-24.21</v>
      </c>
      <c r="F21" s="175">
        <v>-15.805999999999999</v>
      </c>
      <c r="G21" s="175">
        <v>2.1899999999999977</v>
      </c>
      <c r="H21" s="51">
        <f t="shared" si="5"/>
        <v>-52.383000000000003</v>
      </c>
      <c r="I21" s="175">
        <v>-15.715999999999999</v>
      </c>
      <c r="J21" s="175">
        <v>-20.632999999999999</v>
      </c>
      <c r="K21" s="175">
        <v>-30.349</v>
      </c>
      <c r="L21" s="175">
        <v>-37.83</v>
      </c>
      <c r="M21" s="51">
        <f t="shared" si="6"/>
        <v>-104.52799999999999</v>
      </c>
      <c r="N21" s="175">
        <v>-21.568000000000001</v>
      </c>
      <c r="O21" s="175">
        <v>-52.734999999999999</v>
      </c>
      <c r="P21" s="175">
        <v>-1.67</v>
      </c>
      <c r="Q21" s="175">
        <v>41.904000000000003</v>
      </c>
      <c r="R21" s="51">
        <f t="shared" si="7"/>
        <v>-34.068999999999996</v>
      </c>
      <c r="S21" s="175">
        <v>-2.0019999999999998</v>
      </c>
      <c r="T21" s="175">
        <v>-30.158999999999999</v>
      </c>
      <c r="U21" s="175">
        <v>-0.68899999999999995</v>
      </c>
      <c r="V21" s="175">
        <v>-26.503</v>
      </c>
      <c r="W21" s="51">
        <f t="shared" si="8"/>
        <v>-59.353000000000002</v>
      </c>
      <c r="X21" s="175">
        <v>-11.707000000000001</v>
      </c>
      <c r="Y21" s="175">
        <v>-7.7460000000000004</v>
      </c>
      <c r="Z21" s="175">
        <v>-11.971</v>
      </c>
      <c r="AA21" s="175">
        <v>-11.052</v>
      </c>
      <c r="AB21" s="51">
        <f t="shared" si="9"/>
        <v>-42.475999999999999</v>
      </c>
      <c r="AC21" s="175">
        <v>3.0819999999999999</v>
      </c>
      <c r="AD21" s="175">
        <v>1.669</v>
      </c>
      <c r="AE21" s="346"/>
    </row>
    <row r="22" spans="2:31" ht="15" customHeight="1">
      <c r="B22" s="48" t="s">
        <v>194</v>
      </c>
      <c r="C22" s="48"/>
      <c r="D22" s="49">
        <f>D10+SUM(D12:D21)</f>
        <v>74.933999999999997</v>
      </c>
      <c r="E22" s="49">
        <f>E10+SUM(E12:E21)</f>
        <v>76.054000000000002</v>
      </c>
      <c r="F22" s="49">
        <f>F10+SUM(F12:F21)</f>
        <v>80.894000000000005</v>
      </c>
      <c r="G22" s="49">
        <f>G10+SUM(G12:G21)</f>
        <v>76.19</v>
      </c>
      <c r="H22" s="50">
        <f t="shared" si="5"/>
        <v>308.072</v>
      </c>
      <c r="I22" s="49">
        <f>I10+SUM(I12:I21)</f>
        <v>114.64800000000001</v>
      </c>
      <c r="J22" s="49">
        <f>J10+SUM(J12:J21)</f>
        <v>104.04700000000001</v>
      </c>
      <c r="K22" s="49">
        <f>K10+SUM(K12:K21)</f>
        <v>75.35899999999998</v>
      </c>
      <c r="L22" s="49">
        <f>L10+SUM(L12:L21)</f>
        <v>76.88300000000001</v>
      </c>
      <c r="M22" s="50">
        <f t="shared" si="6"/>
        <v>370.93700000000001</v>
      </c>
      <c r="N22" s="49">
        <f>N10+SUM(N12:N21)</f>
        <v>118.10399999999998</v>
      </c>
      <c r="O22" s="49">
        <f>O10+SUM(O12:O21)</f>
        <v>97.131999999999977</v>
      </c>
      <c r="P22" s="49">
        <f>P10+SUM(P12:P21)</f>
        <v>86.921000000000006</v>
      </c>
      <c r="Q22" s="49">
        <f>Q10+SUM(Q12:Q21)</f>
        <v>87.961000000000013</v>
      </c>
      <c r="R22" s="50">
        <f t="shared" si="7"/>
        <v>390.11799999999999</v>
      </c>
      <c r="S22" s="49">
        <f>S10+SUM(S12:S21)</f>
        <v>121.20999999999998</v>
      </c>
      <c r="T22" s="49">
        <f>T10+SUM(T12:T21)</f>
        <v>102.34299999999999</v>
      </c>
      <c r="U22" s="49">
        <f>U10+SUM(U12:U21)</f>
        <v>108.97199999999998</v>
      </c>
      <c r="V22" s="49">
        <f>V10+SUM(V12:V21)</f>
        <v>95.045000000000002</v>
      </c>
      <c r="W22" s="50">
        <f t="shared" si="8"/>
        <v>427.57</v>
      </c>
      <c r="X22" s="49">
        <f>X10+SUM(X12:X21)</f>
        <v>94.198999999999984</v>
      </c>
      <c r="Y22" s="49">
        <f>Y10+SUM(Y12:Y21)</f>
        <v>67.453999999999994</v>
      </c>
      <c r="Z22" s="49">
        <f>Z10+SUM(Z12:Z21)</f>
        <v>73.565000000000012</v>
      </c>
      <c r="AA22" s="49">
        <f>AA10+SUM(AA12:AA21)</f>
        <v>43.997</v>
      </c>
      <c r="AB22" s="50">
        <f t="shared" si="9"/>
        <v>279.21499999999997</v>
      </c>
      <c r="AC22" s="49">
        <f>AC10+SUM(AC12:AC21)</f>
        <v>-79.976000000000028</v>
      </c>
      <c r="AD22" s="49">
        <f>AD10+SUM(AD12:AD21)</f>
        <v>-358.00299999999999</v>
      </c>
      <c r="AE22" s="346"/>
    </row>
    <row r="23" spans="2:31" s="15" customFormat="1" ht="15" customHeight="1">
      <c r="B23" s="41"/>
      <c r="C23" s="41"/>
      <c r="D23" s="173"/>
      <c r="E23" s="173"/>
      <c r="F23" s="173"/>
      <c r="G23" s="173"/>
      <c r="H23" s="43"/>
      <c r="I23" s="173"/>
      <c r="J23" s="173"/>
      <c r="K23" s="173"/>
      <c r="L23" s="173"/>
      <c r="M23" s="43"/>
      <c r="N23" s="173"/>
      <c r="O23" s="173"/>
      <c r="P23" s="173"/>
      <c r="Q23" s="173"/>
      <c r="R23" s="43"/>
      <c r="S23" s="173"/>
      <c r="T23" s="173"/>
      <c r="U23" s="173"/>
      <c r="V23" s="173"/>
      <c r="W23" s="43"/>
      <c r="X23" s="173"/>
      <c r="Y23" s="173"/>
      <c r="Z23" s="173"/>
      <c r="AA23" s="173"/>
      <c r="AB23" s="43"/>
      <c r="AC23" s="173"/>
      <c r="AD23" s="173"/>
      <c r="AE23" s="346"/>
    </row>
    <row r="24" spans="2:31" ht="15" customHeight="1">
      <c r="B24" s="45" t="s">
        <v>84</v>
      </c>
      <c r="C24" s="45"/>
      <c r="D24" s="16">
        <v>61.662999999999997</v>
      </c>
      <c r="E24" s="16">
        <v>46.244</v>
      </c>
      <c r="F24" s="16">
        <v>49.247</v>
      </c>
      <c r="G24" s="16">
        <v>56.366000000000014</v>
      </c>
      <c r="H24" s="51">
        <f t="shared" ref="H24:H34" si="22">SUM(D24:G24)</f>
        <v>213.52</v>
      </c>
      <c r="I24" s="16">
        <v>53.664999999999999</v>
      </c>
      <c r="J24" s="16">
        <v>56.213999999999999</v>
      </c>
      <c r="K24" s="16">
        <v>58.271000000000001</v>
      </c>
      <c r="L24" s="16">
        <v>65.153000000000006</v>
      </c>
      <c r="M24" s="51">
        <f t="shared" ref="M24:M34" si="23">SUM(I24:L24)</f>
        <v>233.303</v>
      </c>
      <c r="N24" s="16">
        <v>61.3</v>
      </c>
      <c r="O24" s="16">
        <v>63.81</v>
      </c>
      <c r="P24" s="16">
        <v>66.331999999999994</v>
      </c>
      <c r="Q24" s="16">
        <v>73.438000000000002</v>
      </c>
      <c r="R24" s="51">
        <f t="shared" ref="R24:R34" si="24">SUM(N24:Q24)</f>
        <v>264.88</v>
      </c>
      <c r="S24" s="16">
        <v>74.462999999999994</v>
      </c>
      <c r="T24" s="16">
        <v>74.959999999999994</v>
      </c>
      <c r="U24" s="16">
        <v>76.225999999999999</v>
      </c>
      <c r="V24" s="16">
        <v>77.962999999999994</v>
      </c>
      <c r="W24" s="51">
        <f t="shared" ref="W24:W34" si="25">SUM(S24:V24)</f>
        <v>303.61199999999997</v>
      </c>
      <c r="X24" s="16">
        <v>75.347999999999999</v>
      </c>
      <c r="Y24" s="16">
        <v>79.209000000000003</v>
      </c>
      <c r="Z24" s="16">
        <v>78.06</v>
      </c>
      <c r="AA24" s="16">
        <v>77.955999999999989</v>
      </c>
      <c r="AB24" s="51">
        <f t="shared" ref="AB24:AB34" si="26">SUM(X24:AA24)</f>
        <v>310.57299999999998</v>
      </c>
      <c r="AC24" s="16">
        <v>69.513000000000005</v>
      </c>
      <c r="AD24" s="16">
        <v>68.028000000000006</v>
      </c>
      <c r="AE24" s="346"/>
    </row>
    <row r="25" spans="2:31" ht="15" customHeight="1">
      <c r="B25" s="45" t="s">
        <v>85</v>
      </c>
      <c r="C25" s="45"/>
      <c r="D25" s="16">
        <v>7.524</v>
      </c>
      <c r="E25" s="16">
        <v>7.9020000000000001</v>
      </c>
      <c r="F25" s="16">
        <v>7.6059999999999999</v>
      </c>
      <c r="G25" s="16">
        <v>8.4089999999999989</v>
      </c>
      <c r="H25" s="51">
        <f t="shared" si="22"/>
        <v>31.440999999999999</v>
      </c>
      <c r="I25" s="16">
        <v>8.4879999999999995</v>
      </c>
      <c r="J25" s="16">
        <v>8.2110000000000003</v>
      </c>
      <c r="K25" s="16">
        <v>11.529</v>
      </c>
      <c r="L25" s="16">
        <v>9.0299999999999994</v>
      </c>
      <c r="M25" s="51">
        <f t="shared" si="23"/>
        <v>37.257999999999996</v>
      </c>
      <c r="N25" s="16">
        <v>9.1890000000000001</v>
      </c>
      <c r="O25" s="16">
        <v>8.9480000000000004</v>
      </c>
      <c r="P25" s="16">
        <v>10.484</v>
      </c>
      <c r="Q25" s="16">
        <v>11.51</v>
      </c>
      <c r="R25" s="51">
        <f t="shared" si="24"/>
        <v>40.131</v>
      </c>
      <c r="S25" s="16">
        <v>9.8230000000000004</v>
      </c>
      <c r="T25" s="16">
        <v>10.395</v>
      </c>
      <c r="U25" s="16">
        <v>10.099</v>
      </c>
      <c r="V25" s="16">
        <v>11.407</v>
      </c>
      <c r="W25" s="51">
        <f t="shared" si="25"/>
        <v>41.724000000000004</v>
      </c>
      <c r="X25" s="16">
        <v>12.111000000000001</v>
      </c>
      <c r="Y25" s="16">
        <v>9.6270000000000007</v>
      </c>
      <c r="Z25" s="16">
        <v>9.5790000000000006</v>
      </c>
      <c r="AA25" s="16">
        <v>8.1270000000000024</v>
      </c>
      <c r="AB25" s="51">
        <f t="shared" si="26"/>
        <v>39.444000000000003</v>
      </c>
      <c r="AC25" s="16">
        <v>9.5470000000000006</v>
      </c>
      <c r="AD25" s="16">
        <v>9.4169999999999998</v>
      </c>
      <c r="AE25" s="346"/>
    </row>
    <row r="26" spans="2:31" ht="15" customHeight="1">
      <c r="B26" s="45" t="s">
        <v>86</v>
      </c>
      <c r="C26" s="45"/>
      <c r="D26" s="17">
        <f>-D77</f>
        <v>11.172000000000001</v>
      </c>
      <c r="E26" s="17">
        <f>-E77</f>
        <v>10.878</v>
      </c>
      <c r="F26" s="17">
        <f>-F77</f>
        <v>9.5250000000000004</v>
      </c>
      <c r="G26" s="17">
        <f>-G77</f>
        <v>11.946</v>
      </c>
      <c r="H26" s="46">
        <f t="shared" si="22"/>
        <v>43.521000000000001</v>
      </c>
      <c r="I26" s="17">
        <f>-I77</f>
        <v>12.337</v>
      </c>
      <c r="J26" s="17">
        <f>-J77</f>
        <v>13.896000000000001</v>
      </c>
      <c r="K26" s="17">
        <f>-K77</f>
        <v>17.138999999999999</v>
      </c>
      <c r="L26" s="17">
        <f>-L77</f>
        <v>12.352</v>
      </c>
      <c r="M26" s="46">
        <f t="shared" si="23"/>
        <v>55.724000000000004</v>
      </c>
      <c r="N26" s="17">
        <f>-N77</f>
        <v>16.132000000000001</v>
      </c>
      <c r="O26" s="17">
        <f>-O77</f>
        <v>16.161000000000001</v>
      </c>
      <c r="P26" s="17">
        <f t="shared" ref="P26:Q26" si="27">-P77</f>
        <v>18.004999999999999</v>
      </c>
      <c r="Q26" s="17">
        <f t="shared" si="27"/>
        <v>17.113</v>
      </c>
      <c r="R26" s="46">
        <f t="shared" si="24"/>
        <v>67.411000000000001</v>
      </c>
      <c r="S26" s="17">
        <f>-S77</f>
        <v>19.456</v>
      </c>
      <c r="T26" s="17">
        <f>-T77</f>
        <v>19.661000000000001</v>
      </c>
      <c r="U26" s="17">
        <f>-U77</f>
        <v>18.207000000000001</v>
      </c>
      <c r="V26" s="17">
        <f>-V77</f>
        <v>20.297999999999998</v>
      </c>
      <c r="W26" s="46">
        <f t="shared" si="25"/>
        <v>77.622</v>
      </c>
      <c r="X26" s="17">
        <f>-X77</f>
        <v>19.128</v>
      </c>
      <c r="Y26" s="17">
        <f>-Y77</f>
        <v>19.846</v>
      </c>
      <c r="Z26" s="17">
        <f>-Z77</f>
        <v>20.850999999999999</v>
      </c>
      <c r="AA26" s="17">
        <f>-AA77</f>
        <v>23.11</v>
      </c>
      <c r="AB26" s="46">
        <f t="shared" si="26"/>
        <v>82.935000000000002</v>
      </c>
      <c r="AC26" s="17">
        <v>18.213000000000001</v>
      </c>
      <c r="AD26" s="17">
        <v>19.076000000000001</v>
      </c>
      <c r="AE26" s="346"/>
    </row>
    <row r="27" spans="2:31" ht="15" customHeight="1">
      <c r="B27" s="45" t="s">
        <v>12</v>
      </c>
      <c r="C27" s="45"/>
      <c r="D27" s="16">
        <v>46.453000000000003</v>
      </c>
      <c r="E27" s="16">
        <v>42.609000000000002</v>
      </c>
      <c r="F27" s="16">
        <v>40.581000000000003</v>
      </c>
      <c r="G27" s="16">
        <v>43.654999999999973</v>
      </c>
      <c r="H27" s="51">
        <f t="shared" si="22"/>
        <v>173.298</v>
      </c>
      <c r="I27" s="16">
        <v>41.201999999999998</v>
      </c>
      <c r="J27" s="16">
        <v>37.21</v>
      </c>
      <c r="K27" s="16">
        <v>38.002000000000002</v>
      </c>
      <c r="L27" s="16">
        <v>41.837000000000003</v>
      </c>
      <c r="M27" s="51">
        <f t="shared" si="23"/>
        <v>158.25100000000003</v>
      </c>
      <c r="N27" s="16">
        <v>39.561</v>
      </c>
      <c r="O27" s="16">
        <v>38.097000000000001</v>
      </c>
      <c r="P27" s="16">
        <v>38.918999999999997</v>
      </c>
      <c r="Q27" s="16">
        <v>37.347999999999999</v>
      </c>
      <c r="R27" s="51">
        <f t="shared" si="24"/>
        <v>153.92500000000001</v>
      </c>
      <c r="S27" s="16">
        <v>38.109000000000002</v>
      </c>
      <c r="T27" s="16">
        <v>39.408999999999999</v>
      </c>
      <c r="U27" s="16">
        <v>39.290999999999997</v>
      </c>
      <c r="V27" s="16">
        <v>40.207999999999998</v>
      </c>
      <c r="W27" s="51">
        <f t="shared" si="25"/>
        <v>157.017</v>
      </c>
      <c r="X27" s="16">
        <v>38.012999999999998</v>
      </c>
      <c r="Y27" s="16">
        <v>39.607999999999997</v>
      </c>
      <c r="Z27" s="16">
        <v>39.743000000000002</v>
      </c>
      <c r="AA27" s="16">
        <v>39.026999999999987</v>
      </c>
      <c r="AB27" s="51">
        <f t="shared" si="26"/>
        <v>156.39099999999999</v>
      </c>
      <c r="AC27" s="16">
        <v>37.442</v>
      </c>
      <c r="AD27" s="16">
        <v>58.581000000000003</v>
      </c>
      <c r="AE27" s="346"/>
    </row>
    <row r="28" spans="2:31" ht="15" customHeight="1">
      <c r="B28" s="47" t="s">
        <v>107</v>
      </c>
      <c r="C28" s="47"/>
      <c r="D28" s="16">
        <v>41.84</v>
      </c>
      <c r="E28" s="16">
        <v>43.886000000000003</v>
      </c>
      <c r="F28" s="16">
        <v>53.813000000000002</v>
      </c>
      <c r="G28" s="16">
        <v>32.196000000000026</v>
      </c>
      <c r="H28" s="51">
        <f t="shared" si="22"/>
        <v>171.73500000000001</v>
      </c>
      <c r="I28" s="16">
        <v>57.14</v>
      </c>
      <c r="J28" s="16">
        <v>51.905999999999999</v>
      </c>
      <c r="K28" s="16">
        <v>37.557000000000002</v>
      </c>
      <c r="L28" s="16">
        <v>44.57</v>
      </c>
      <c r="M28" s="51">
        <f t="shared" si="23"/>
        <v>191.173</v>
      </c>
      <c r="N28" s="16">
        <v>53.274999999999999</v>
      </c>
      <c r="O28" s="16">
        <v>37.268999999999998</v>
      </c>
      <c r="P28" s="16">
        <v>42.265000000000001</v>
      </c>
      <c r="Q28" s="16">
        <v>29.297000000000001</v>
      </c>
      <c r="R28" s="51">
        <f t="shared" si="24"/>
        <v>162.10599999999999</v>
      </c>
      <c r="S28" s="16">
        <v>38.277000000000001</v>
      </c>
      <c r="T28" s="16">
        <v>30.234000000000002</v>
      </c>
      <c r="U28" s="16">
        <v>25.71</v>
      </c>
      <c r="V28" s="16">
        <v>22.623999999999999</v>
      </c>
      <c r="W28" s="51">
        <f t="shared" si="25"/>
        <v>116.845</v>
      </c>
      <c r="X28" s="16">
        <v>23.55</v>
      </c>
      <c r="Y28" s="16">
        <v>19.890999999999998</v>
      </c>
      <c r="Z28" s="16">
        <v>19.765999999999998</v>
      </c>
      <c r="AA28" s="16">
        <v>14.595000000000006</v>
      </c>
      <c r="AB28" s="51">
        <f t="shared" si="26"/>
        <v>77.802000000000007</v>
      </c>
      <c r="AC28" s="16">
        <v>-30.335999999999999</v>
      </c>
      <c r="AD28" s="16">
        <v>-7.3869999999999996</v>
      </c>
      <c r="AE28" s="346"/>
    </row>
    <row r="29" spans="2:31" ht="15" customHeight="1">
      <c r="B29" s="52" t="s">
        <v>2</v>
      </c>
      <c r="C29" s="52"/>
      <c r="D29" s="22">
        <f>D22+SUM(D24:D28)</f>
        <v>243.58599999999998</v>
      </c>
      <c r="E29" s="22">
        <f>E22+SUM(E24:E28)</f>
        <v>227.57300000000001</v>
      </c>
      <c r="F29" s="22">
        <f>F22+SUM(F24:F28)</f>
        <v>241.666</v>
      </c>
      <c r="G29" s="22">
        <f>G22+SUM(G24:G28)</f>
        <v>228.762</v>
      </c>
      <c r="H29" s="50">
        <f t="shared" si="22"/>
        <v>941.58699999999999</v>
      </c>
      <c r="I29" s="22">
        <f>I22+SUM(I24:I28)</f>
        <v>287.48</v>
      </c>
      <c r="J29" s="22">
        <f>J22+SUM(J24:J28)</f>
        <v>271.48400000000004</v>
      </c>
      <c r="K29" s="22">
        <f>K22+SUM(K24:K28)</f>
        <v>237.85699999999997</v>
      </c>
      <c r="L29" s="22">
        <f>L22+SUM(L24:L28)</f>
        <v>249.82500000000002</v>
      </c>
      <c r="M29" s="50">
        <f t="shared" si="23"/>
        <v>1046.646</v>
      </c>
      <c r="N29" s="22">
        <f>N22+SUM(N24:N28)</f>
        <v>297.56100000000004</v>
      </c>
      <c r="O29" s="22">
        <f>O22+SUM(O24:O28)</f>
        <v>261.41700000000003</v>
      </c>
      <c r="P29" s="22">
        <f t="shared" ref="P29:Q29" si="28">P22+SUM(P24:P28)</f>
        <v>262.92599999999999</v>
      </c>
      <c r="Q29" s="22">
        <f t="shared" si="28"/>
        <v>256.66700000000003</v>
      </c>
      <c r="R29" s="50">
        <f t="shared" si="24"/>
        <v>1078.5709999999999</v>
      </c>
      <c r="S29" s="22">
        <f>S22+SUM(S24:S28)</f>
        <v>301.33799999999997</v>
      </c>
      <c r="T29" s="22">
        <f>T22+SUM(T24:T28)</f>
        <v>277.00199999999995</v>
      </c>
      <c r="U29" s="22">
        <f>U22+SUM(U24:U28)</f>
        <v>278.505</v>
      </c>
      <c r="V29" s="22">
        <f>V22+SUM(V24:V28)</f>
        <v>267.54499999999996</v>
      </c>
      <c r="W29" s="50">
        <f t="shared" si="25"/>
        <v>1124.3899999999999</v>
      </c>
      <c r="X29" s="22">
        <f>X22+SUM(X24:X28)</f>
        <v>262.34899999999999</v>
      </c>
      <c r="Y29" s="22">
        <f>Y22+SUM(Y24:Y28)</f>
        <v>235.63499999999999</v>
      </c>
      <c r="Z29" s="22">
        <f>Z22+SUM(Z24:Z28)</f>
        <v>241.56400000000002</v>
      </c>
      <c r="AA29" s="22">
        <f>AA22+SUM(AA24:AA28)</f>
        <v>206.81199999999995</v>
      </c>
      <c r="AB29" s="50">
        <f t="shared" si="26"/>
        <v>946.3599999999999</v>
      </c>
      <c r="AC29" s="22">
        <f>AC22+SUM(AC24:AC28)</f>
        <v>24.402999999999977</v>
      </c>
      <c r="AD29" s="22">
        <f>AD22+SUM(AD24:AD28)</f>
        <v>-210.28799999999995</v>
      </c>
      <c r="AE29" s="346"/>
    </row>
    <row r="30" spans="2:31" ht="15" customHeight="1">
      <c r="B30" s="211" t="s">
        <v>128</v>
      </c>
      <c r="C30" s="211"/>
      <c r="D30" s="55"/>
      <c r="E30" s="55"/>
      <c r="F30" s="55"/>
      <c r="G30" s="55"/>
      <c r="H30" s="40"/>
      <c r="I30" s="55"/>
      <c r="J30" s="55"/>
      <c r="K30" s="55"/>
      <c r="L30" s="55"/>
      <c r="M30" s="40"/>
      <c r="N30" s="55"/>
      <c r="O30" s="55"/>
      <c r="P30" s="55"/>
      <c r="Q30" s="55"/>
      <c r="R30" s="40"/>
      <c r="S30" s="55"/>
      <c r="T30" s="55"/>
      <c r="U30" s="55"/>
      <c r="V30" s="55"/>
      <c r="W30" s="40"/>
      <c r="X30" s="55"/>
      <c r="Y30" s="55"/>
      <c r="Z30" s="55"/>
      <c r="AA30" s="55"/>
      <c r="AB30" s="40"/>
      <c r="AC30" s="55"/>
      <c r="AD30" s="55"/>
      <c r="AE30" s="346"/>
    </row>
    <row r="31" spans="2:31" ht="15" customHeight="1">
      <c r="B31" s="361" t="s">
        <v>88</v>
      </c>
      <c r="C31" s="20"/>
      <c r="D31" s="174">
        <f>+D24+D25+D14-D106</f>
        <v>90.060999999999993</v>
      </c>
      <c r="E31" s="174">
        <f>+E24+E25+E14-E106</f>
        <v>76.555999999999997</v>
      </c>
      <c r="F31" s="174">
        <f>+F24+F25+F14-F106</f>
        <v>88.236999999999995</v>
      </c>
      <c r="G31" s="174">
        <f>+G24+G25+G14-G106</f>
        <v>96.626000000000005</v>
      </c>
      <c r="H31" s="51">
        <f t="shared" si="22"/>
        <v>351.48</v>
      </c>
      <c r="I31" s="174">
        <f>+I24+I25+I14-I106</f>
        <v>96.283000000000001</v>
      </c>
      <c r="J31" s="174">
        <f>+J24+J25+J14-J106</f>
        <v>98.442999999999998</v>
      </c>
      <c r="K31" s="174">
        <f>+K24+K25+K14-K106</f>
        <v>109.22999999999999</v>
      </c>
      <c r="L31" s="174">
        <f>+L24+L25+L14-L106</f>
        <v>110.03</v>
      </c>
      <c r="M31" s="51">
        <f t="shared" si="23"/>
        <v>413.98599999999999</v>
      </c>
      <c r="N31" s="174">
        <f>+N24+N25+N14-N106</f>
        <v>105.67</v>
      </c>
      <c r="O31" s="174">
        <f>+O24+O25+O14-O106</f>
        <v>93.01700000000001</v>
      </c>
      <c r="P31" s="174">
        <f>+P24+P25+P14-P106</f>
        <v>97.041999999999987</v>
      </c>
      <c r="Q31" s="174">
        <f>+Q24+Q25+Q14-Q106</f>
        <v>105.14200000000001</v>
      </c>
      <c r="R31" s="51">
        <f t="shared" si="24"/>
        <v>400.87099999999998</v>
      </c>
      <c r="S31" s="174">
        <f>+S24+S25+S14-S106</f>
        <v>101.876</v>
      </c>
      <c r="T31" s="174">
        <f>+T24+T25+T14-T106</f>
        <v>102.94299999999998</v>
      </c>
      <c r="U31" s="174">
        <f>+U24+U25+U14-U106</f>
        <v>102.732</v>
      </c>
      <c r="V31" s="174">
        <f>+V24+V25+V14-V106</f>
        <v>105.79299999999999</v>
      </c>
      <c r="W31" s="51">
        <f t="shared" si="25"/>
        <v>413.34399999999999</v>
      </c>
      <c r="X31" s="174">
        <f>+X24+X25+X14-X106</f>
        <v>103.443</v>
      </c>
      <c r="Y31" s="174">
        <f>+Y24+Y25+Y14-Y106</f>
        <v>104.84699999999999</v>
      </c>
      <c r="Z31" s="174">
        <f>+Z24+Z25+Z14-Z106</f>
        <v>103.61500000000001</v>
      </c>
      <c r="AA31" s="174">
        <f>+AA24+AA25+AA14-AA106</f>
        <v>102.71600000000001</v>
      </c>
      <c r="AB31" s="51">
        <f t="shared" si="26"/>
        <v>414.62099999999998</v>
      </c>
      <c r="AC31" s="174">
        <f>+AC24+AC25+AC14-AC106</f>
        <v>95.861000000000004</v>
      </c>
      <c r="AD31" s="174">
        <f>+AD24+AD25+AD14-AD106</f>
        <v>93.954000000000008</v>
      </c>
      <c r="AE31" s="346"/>
    </row>
    <row r="32" spans="2:31" ht="15" customHeight="1">
      <c r="B32" s="362" t="s">
        <v>86</v>
      </c>
      <c r="C32" s="21"/>
      <c r="D32" s="174">
        <f t="shared" ref="D32:Q32" si="29">+D26</f>
        <v>11.172000000000001</v>
      </c>
      <c r="E32" s="174">
        <f t="shared" si="29"/>
        <v>10.878</v>
      </c>
      <c r="F32" s="174">
        <f t="shared" si="29"/>
        <v>9.5250000000000004</v>
      </c>
      <c r="G32" s="174">
        <f t="shared" si="29"/>
        <v>11.946</v>
      </c>
      <c r="H32" s="51">
        <f t="shared" si="22"/>
        <v>43.521000000000001</v>
      </c>
      <c r="I32" s="174">
        <f t="shared" si="29"/>
        <v>12.337</v>
      </c>
      <c r="J32" s="174">
        <f t="shared" si="29"/>
        <v>13.896000000000001</v>
      </c>
      <c r="K32" s="174">
        <f t="shared" si="29"/>
        <v>17.138999999999999</v>
      </c>
      <c r="L32" s="174">
        <f t="shared" si="29"/>
        <v>12.352</v>
      </c>
      <c r="M32" s="51">
        <f t="shared" si="23"/>
        <v>55.724000000000004</v>
      </c>
      <c r="N32" s="174">
        <f t="shared" si="29"/>
        <v>16.132000000000001</v>
      </c>
      <c r="O32" s="174">
        <f t="shared" si="29"/>
        <v>16.161000000000001</v>
      </c>
      <c r="P32" s="174">
        <f t="shared" si="29"/>
        <v>18.004999999999999</v>
      </c>
      <c r="Q32" s="174">
        <f t="shared" si="29"/>
        <v>17.113</v>
      </c>
      <c r="R32" s="51">
        <f t="shared" si="24"/>
        <v>67.411000000000001</v>
      </c>
      <c r="S32" s="174">
        <f t="shared" ref="S32:T32" si="30">+S26</f>
        <v>19.456</v>
      </c>
      <c r="T32" s="174">
        <f t="shared" si="30"/>
        <v>19.661000000000001</v>
      </c>
      <c r="U32" s="174">
        <f t="shared" ref="U32:V32" si="31">+U26</f>
        <v>18.207000000000001</v>
      </c>
      <c r="V32" s="174">
        <f t="shared" si="31"/>
        <v>20.297999999999998</v>
      </c>
      <c r="W32" s="51">
        <f t="shared" si="25"/>
        <v>77.622</v>
      </c>
      <c r="X32" s="174">
        <f t="shared" ref="X32" si="32">+X26</f>
        <v>19.128</v>
      </c>
      <c r="Y32" s="174">
        <f>Y26</f>
        <v>19.846</v>
      </c>
      <c r="Z32" s="174">
        <f>Z26</f>
        <v>20.850999999999999</v>
      </c>
      <c r="AA32" s="174">
        <f>AA26</f>
        <v>23.11</v>
      </c>
      <c r="AB32" s="51">
        <f t="shared" si="26"/>
        <v>82.935000000000002</v>
      </c>
      <c r="AC32" s="174">
        <f>AC26</f>
        <v>18.213000000000001</v>
      </c>
      <c r="AD32" s="174">
        <f>AD26</f>
        <v>19.076000000000001</v>
      </c>
      <c r="AE32" s="346"/>
    </row>
    <row r="33" spans="2:31" ht="15" customHeight="1">
      <c r="B33" s="363" t="s">
        <v>79</v>
      </c>
      <c r="C33" s="358"/>
      <c r="D33" s="240">
        <f>-D14+D106</f>
        <v>-20.874000000000002</v>
      </c>
      <c r="E33" s="240">
        <f>-E14+E106</f>
        <v>-22.41</v>
      </c>
      <c r="F33" s="240">
        <f>-F14+F106</f>
        <v>-31.384</v>
      </c>
      <c r="G33" s="240">
        <f>-G14+G106</f>
        <v>-31.850999999999999</v>
      </c>
      <c r="H33" s="239">
        <f t="shared" si="22"/>
        <v>-106.51900000000001</v>
      </c>
      <c r="I33" s="240">
        <f>-I14+I106</f>
        <v>-34.130000000000003</v>
      </c>
      <c r="J33" s="240">
        <f>-J14+J106</f>
        <v>-34.018000000000001</v>
      </c>
      <c r="K33" s="240">
        <f>-K14+K106</f>
        <v>-39.43</v>
      </c>
      <c r="L33" s="240">
        <f>-L14+L106</f>
        <v>-35.847000000000001</v>
      </c>
      <c r="M33" s="239">
        <f t="shared" si="23"/>
        <v>-143.42500000000001</v>
      </c>
      <c r="N33" s="240">
        <f>-N14+N106</f>
        <v>-35.180999999999997</v>
      </c>
      <c r="O33" s="240">
        <f>-O14+O106</f>
        <v>-20.259</v>
      </c>
      <c r="P33" s="240">
        <f>-P14+P106</f>
        <v>-20.225999999999999</v>
      </c>
      <c r="Q33" s="240">
        <f>-Q14+Q106</f>
        <v>-20.193999999999999</v>
      </c>
      <c r="R33" s="239">
        <f t="shared" si="24"/>
        <v>-95.86</v>
      </c>
      <c r="S33" s="240">
        <f>-S14+S106</f>
        <v>-17.59</v>
      </c>
      <c r="T33" s="240">
        <f>-T14+T106</f>
        <v>-17.588000000000001</v>
      </c>
      <c r="U33" s="240">
        <f>-U14+U106</f>
        <v>-16.407</v>
      </c>
      <c r="V33" s="240">
        <f>-V14+V106</f>
        <v>-16.422999999999998</v>
      </c>
      <c r="W33" s="239">
        <f t="shared" si="25"/>
        <v>-68.007999999999996</v>
      </c>
      <c r="X33" s="240">
        <f>-X14+X106</f>
        <v>-15.984</v>
      </c>
      <c r="Y33" s="240">
        <f>-Y14+Y106</f>
        <v>-16.010999999999999</v>
      </c>
      <c r="Z33" s="240">
        <f>-Z14+Z106</f>
        <v>-15.976000000000001</v>
      </c>
      <c r="AA33" s="240">
        <f>-AA14+AA106</f>
        <v>-16.633000000000003</v>
      </c>
      <c r="AB33" s="239">
        <f t="shared" si="26"/>
        <v>-64.603999999999999</v>
      </c>
      <c r="AC33" s="240">
        <f>-AC14+AC106</f>
        <v>-16.800999999999998</v>
      </c>
      <c r="AD33" s="240">
        <f>-AD14+AD106</f>
        <v>-16.509</v>
      </c>
      <c r="AE33" s="346"/>
    </row>
    <row r="34" spans="2:31" ht="15" customHeight="1">
      <c r="B34" s="211" t="s">
        <v>195</v>
      </c>
      <c r="C34" s="211"/>
      <c r="D34" s="55">
        <f t="shared" ref="D34:Q34" si="33">D29-SUM(D31:D33)</f>
        <v>163.227</v>
      </c>
      <c r="E34" s="55">
        <f t="shared" si="33"/>
        <v>162.54900000000001</v>
      </c>
      <c r="F34" s="55">
        <f t="shared" si="33"/>
        <v>175.28800000000001</v>
      </c>
      <c r="G34" s="55">
        <f t="shared" si="33"/>
        <v>152.041</v>
      </c>
      <c r="H34" s="40">
        <f t="shared" si="22"/>
        <v>653.10500000000002</v>
      </c>
      <c r="I34" s="55">
        <f t="shared" si="33"/>
        <v>212.99</v>
      </c>
      <c r="J34" s="55">
        <f t="shared" si="33"/>
        <v>193.16300000000004</v>
      </c>
      <c r="K34" s="55">
        <f t="shared" si="33"/>
        <v>150.91799999999998</v>
      </c>
      <c r="L34" s="55">
        <f t="shared" si="33"/>
        <v>163.29000000000002</v>
      </c>
      <c r="M34" s="40">
        <f t="shared" si="23"/>
        <v>720.3610000000001</v>
      </c>
      <c r="N34" s="55">
        <f t="shared" si="33"/>
        <v>210.94000000000003</v>
      </c>
      <c r="O34" s="55">
        <f t="shared" si="33"/>
        <v>172.49800000000002</v>
      </c>
      <c r="P34" s="55">
        <f t="shared" si="33"/>
        <v>168.10500000000002</v>
      </c>
      <c r="Q34" s="55">
        <f t="shared" si="33"/>
        <v>154.60600000000002</v>
      </c>
      <c r="R34" s="40">
        <f t="shared" si="24"/>
        <v>706.14900000000011</v>
      </c>
      <c r="S34" s="55">
        <f t="shared" ref="S34:T34" si="34">S29-SUM(S31:S33)</f>
        <v>197.59599999999995</v>
      </c>
      <c r="T34" s="55">
        <f t="shared" si="34"/>
        <v>171.98599999999996</v>
      </c>
      <c r="U34" s="55">
        <f t="shared" ref="U34:V34" si="35">U29-SUM(U31:U33)</f>
        <v>173.97300000000001</v>
      </c>
      <c r="V34" s="55">
        <f t="shared" si="35"/>
        <v>157.87699999999995</v>
      </c>
      <c r="W34" s="40">
        <f t="shared" si="25"/>
        <v>701.43199999999979</v>
      </c>
      <c r="X34" s="55">
        <f t="shared" ref="X34:Y34" si="36">X29-SUM(X31:X33)</f>
        <v>155.762</v>
      </c>
      <c r="Y34" s="55">
        <f t="shared" si="36"/>
        <v>126.95299999999999</v>
      </c>
      <c r="Z34" s="55">
        <f t="shared" ref="Z34:AA34" si="37">Z29-SUM(Z31:Z33)</f>
        <v>133.07400000000001</v>
      </c>
      <c r="AA34" s="55">
        <f t="shared" si="37"/>
        <v>97.618999999999943</v>
      </c>
      <c r="AB34" s="40">
        <f t="shared" si="26"/>
        <v>513.4079999999999</v>
      </c>
      <c r="AC34" s="55">
        <f t="shared" ref="AC34:AD34" si="38">AC29-SUM(AC31:AC33)</f>
        <v>-72.870000000000033</v>
      </c>
      <c r="AD34" s="55">
        <f t="shared" si="38"/>
        <v>-306.80899999999997</v>
      </c>
      <c r="AE34" s="346"/>
    </row>
    <row r="35" spans="2:31" ht="15" customHeight="1">
      <c r="B35" s="211"/>
      <c r="C35" s="211"/>
      <c r="D35" s="55"/>
      <c r="E35" s="55"/>
      <c r="F35" s="55"/>
      <c r="G35" s="55"/>
      <c r="H35" s="40"/>
      <c r="I35" s="55"/>
      <c r="J35" s="55"/>
      <c r="K35" s="55"/>
      <c r="L35" s="55"/>
      <c r="M35" s="40"/>
      <c r="N35" s="55"/>
      <c r="O35" s="55"/>
      <c r="P35" s="55"/>
      <c r="Q35" s="55"/>
      <c r="R35" s="40"/>
      <c r="S35" s="55"/>
      <c r="T35" s="55"/>
      <c r="U35" s="55"/>
      <c r="V35" s="55"/>
      <c r="W35" s="40"/>
      <c r="X35" s="55"/>
      <c r="Y35" s="55"/>
      <c r="Z35" s="55"/>
      <c r="AA35" s="55"/>
      <c r="AB35" s="40"/>
      <c r="AC35" s="55"/>
      <c r="AD35" s="55"/>
    </row>
    <row r="36" spans="2:31" s="10" customFormat="1" ht="15" customHeight="1">
      <c r="B36" s="211" t="s">
        <v>91</v>
      </c>
      <c r="C36" s="211"/>
      <c r="D36" s="55"/>
      <c r="E36" s="55"/>
      <c r="F36" s="55"/>
      <c r="G36" s="55"/>
      <c r="H36" s="38">
        <v>3075</v>
      </c>
      <c r="I36" s="55"/>
      <c r="J36" s="55"/>
      <c r="K36" s="55"/>
      <c r="L36" s="55"/>
      <c r="M36" s="38">
        <v>3114</v>
      </c>
      <c r="N36" s="55"/>
      <c r="O36" s="55"/>
      <c r="P36" s="55"/>
      <c r="Q36" s="55"/>
      <c r="R36" s="38">
        <v>3127</v>
      </c>
      <c r="S36" s="55"/>
      <c r="T36" s="55"/>
      <c r="U36" s="55"/>
      <c r="V36" s="55"/>
      <c r="W36" s="38">
        <v>2923</v>
      </c>
      <c r="X36" s="55"/>
      <c r="Y36" s="55"/>
      <c r="Z36" s="55"/>
      <c r="AA36" s="55"/>
      <c r="AB36" s="38">
        <v>2927.6329999999998</v>
      </c>
      <c r="AC36" s="55"/>
      <c r="AD36" s="55"/>
    </row>
    <row r="37" spans="2:31" s="10" customFormat="1" ht="15" customHeight="1">
      <c r="B37" s="211" t="s">
        <v>92</v>
      </c>
      <c r="C37" s="211"/>
      <c r="D37" s="55"/>
      <c r="E37" s="55"/>
      <c r="F37" s="55"/>
      <c r="G37" s="55"/>
      <c r="H37" s="222">
        <f>H36/H29</f>
        <v>3.2657630149948971</v>
      </c>
      <c r="I37" s="55"/>
      <c r="J37" s="55"/>
      <c r="K37" s="55"/>
      <c r="L37" s="55"/>
      <c r="M37" s="318">
        <f>M36/M29</f>
        <v>2.97521798201111</v>
      </c>
      <c r="N37" s="55"/>
      <c r="O37" s="55"/>
      <c r="P37" s="55"/>
      <c r="Q37" s="229"/>
      <c r="R37" s="280" t="s">
        <v>121</v>
      </c>
      <c r="S37" s="55"/>
      <c r="T37" s="55"/>
      <c r="U37" s="55"/>
      <c r="V37" s="55"/>
      <c r="W37" s="280">
        <v>2.6</v>
      </c>
      <c r="X37" s="55"/>
      <c r="Y37" s="55"/>
      <c r="Z37" s="55"/>
      <c r="AA37" s="55"/>
      <c r="AB37" s="275" t="s">
        <v>188</v>
      </c>
      <c r="AC37" s="55"/>
      <c r="AD37" s="55"/>
    </row>
    <row r="38" spans="2:31" ht="15" customHeight="1">
      <c r="D38" s="29"/>
      <c r="E38" s="29"/>
      <c r="F38" s="29"/>
      <c r="G38" s="29"/>
      <c r="H38" s="29"/>
      <c r="I38" s="329"/>
      <c r="J38" s="329"/>
      <c r="K38" s="329"/>
      <c r="L38" s="329"/>
      <c r="M38" s="329"/>
      <c r="N38" s="329"/>
      <c r="O38" s="329"/>
      <c r="P38" s="329"/>
      <c r="Q38" s="329"/>
      <c r="R38" s="329"/>
      <c r="S38" s="329"/>
      <c r="T38" s="329"/>
      <c r="U38" s="329"/>
      <c r="V38" s="329"/>
      <c r="W38" s="329"/>
      <c r="X38" s="332"/>
      <c r="Y38" s="332"/>
      <c r="Z38" s="332"/>
      <c r="AA38" s="332"/>
      <c r="AB38" s="332"/>
      <c r="AC38" s="332"/>
      <c r="AD38" s="332"/>
    </row>
    <row r="39" spans="2:31" ht="15" customHeight="1">
      <c r="B39" s="211"/>
      <c r="C39" s="211"/>
      <c r="D39" s="55"/>
      <c r="E39" s="55"/>
      <c r="F39" s="55"/>
      <c r="G39" s="55"/>
      <c r="H39" s="40"/>
      <c r="I39" s="55"/>
      <c r="J39" s="55"/>
      <c r="K39" s="55"/>
      <c r="L39" s="55"/>
      <c r="M39" s="40"/>
      <c r="N39" s="55"/>
      <c r="O39" s="55"/>
      <c r="P39" s="55"/>
      <c r="Q39" s="55"/>
      <c r="R39" s="40"/>
      <c r="S39" s="55"/>
      <c r="T39" s="55"/>
      <c r="U39" s="55"/>
      <c r="V39" s="55"/>
      <c r="W39" s="40"/>
      <c r="X39" s="55"/>
      <c r="Y39" s="55"/>
      <c r="Z39" s="55"/>
      <c r="AA39" s="55"/>
      <c r="AB39" s="40"/>
      <c r="AC39" s="55"/>
      <c r="AD39" s="55"/>
    </row>
    <row r="40" spans="2:31" ht="15" customHeight="1">
      <c r="B40" s="53" t="s">
        <v>169</v>
      </c>
      <c r="C40" s="53"/>
      <c r="D40" s="55"/>
      <c r="E40" s="55"/>
      <c r="F40" s="55"/>
      <c r="G40" s="55"/>
      <c r="H40" s="40"/>
      <c r="I40" s="55"/>
      <c r="J40" s="55"/>
      <c r="K40" s="55"/>
      <c r="L40" s="55"/>
      <c r="M40" s="40"/>
      <c r="N40" s="55"/>
      <c r="O40" s="55"/>
      <c r="P40" s="55"/>
      <c r="Q40" s="55"/>
      <c r="R40" s="40"/>
      <c r="S40" s="55"/>
      <c r="T40" s="55"/>
      <c r="U40" s="55"/>
      <c r="V40" s="55"/>
      <c r="W40" s="40"/>
      <c r="X40" s="55"/>
      <c r="Y40" s="55"/>
      <c r="Z40" s="55"/>
      <c r="AA40" s="55"/>
      <c r="AB40" s="40"/>
      <c r="AC40" s="55"/>
      <c r="AD40" s="55"/>
      <c r="AE40" s="10"/>
    </row>
    <row r="41" spans="2:31" ht="15" customHeight="1">
      <c r="B41" s="327" t="s">
        <v>168</v>
      </c>
      <c r="C41" s="327"/>
      <c r="D41" s="16">
        <v>144.16134452350875</v>
      </c>
      <c r="E41" s="16">
        <v>144.03893862302428</v>
      </c>
      <c r="F41" s="16">
        <v>157.80558499906451</v>
      </c>
      <c r="G41" s="16">
        <v>146.65830720339108</v>
      </c>
      <c r="H41" s="51">
        <f>SUM(D41:G41)</f>
        <v>592.66417534898869</v>
      </c>
      <c r="I41" s="16">
        <v>158.97211208534671</v>
      </c>
      <c r="J41" s="16">
        <v>160.41926696368563</v>
      </c>
      <c r="K41" s="16">
        <v>179.14536661593147</v>
      </c>
      <c r="L41" s="16">
        <v>158.3086011240477</v>
      </c>
      <c r="M41" s="51">
        <f>SUM(I41:L41)</f>
        <v>656.8453467890115</v>
      </c>
      <c r="N41" s="16">
        <v>160.806576124</v>
      </c>
      <c r="O41" s="16">
        <v>170.18913928000003</v>
      </c>
      <c r="P41" s="16">
        <v>169.96363790000001</v>
      </c>
      <c r="Q41" s="16">
        <v>174.43991025999998</v>
      </c>
      <c r="R41" s="51">
        <f>SUM(N41:Q41)</f>
        <v>675.39926356399997</v>
      </c>
      <c r="S41" s="16">
        <v>191.84317516999997</v>
      </c>
      <c r="T41" s="16">
        <v>197.24993409999999</v>
      </c>
      <c r="U41" s="16">
        <v>182.31333459000001</v>
      </c>
      <c r="V41" s="16">
        <v>172.50986913000006</v>
      </c>
      <c r="W41" s="51">
        <f>SUM(S41:V41)</f>
        <v>743.91631299000005</v>
      </c>
      <c r="X41" s="16">
        <v>233.97</v>
      </c>
      <c r="Y41" s="16">
        <v>231.98</v>
      </c>
      <c r="Z41" s="16">
        <v>239.881</v>
      </c>
      <c r="AA41" s="16">
        <v>238.50299999999999</v>
      </c>
      <c r="AB41" s="51">
        <f>SUM(X41:AA41)</f>
        <v>944.33400000000006</v>
      </c>
      <c r="AC41" s="16">
        <v>239.86600000000001</v>
      </c>
      <c r="AD41" s="16">
        <v>193.88</v>
      </c>
      <c r="AE41" s="346"/>
    </row>
    <row r="42" spans="2:31" ht="15" customHeight="1">
      <c r="B42" s="327" t="s">
        <v>167</v>
      </c>
      <c r="C42" s="327"/>
      <c r="D42" s="16">
        <v>52.451853976000002</v>
      </c>
      <c r="E42" s="16">
        <v>56.436605350000001</v>
      </c>
      <c r="F42" s="16">
        <v>61.124094959999994</v>
      </c>
      <c r="G42" s="16">
        <v>72.412183329999976</v>
      </c>
      <c r="H42" s="51">
        <f>SUM(D42:G42)</f>
        <v>242.42473761599999</v>
      </c>
      <c r="I42" s="16">
        <v>69.667690430000007</v>
      </c>
      <c r="J42" s="16">
        <v>77.882675200000023</v>
      </c>
      <c r="K42" s="16">
        <v>75.130769690000008</v>
      </c>
      <c r="L42" s="16">
        <v>70.040074030000014</v>
      </c>
      <c r="M42" s="51">
        <f>SUM(I42:L42)</f>
        <v>292.72120935000009</v>
      </c>
      <c r="N42" s="16">
        <v>71.103447236000022</v>
      </c>
      <c r="O42" s="16">
        <v>68.168044170000002</v>
      </c>
      <c r="P42" s="16">
        <v>62.562593540000002</v>
      </c>
      <c r="Q42" s="16">
        <v>62.605093910000008</v>
      </c>
      <c r="R42" s="51">
        <f>SUM(N42:Q42)</f>
        <v>264.43917885600001</v>
      </c>
      <c r="S42" s="16">
        <v>57.45243451000001</v>
      </c>
      <c r="T42" s="16">
        <v>62.705631689999997</v>
      </c>
      <c r="U42" s="16">
        <v>64.624488350000007</v>
      </c>
      <c r="V42" s="16">
        <v>70.794546799999992</v>
      </c>
      <c r="W42" s="51">
        <f>SUM(S42:V42)</f>
        <v>255.57710135000002</v>
      </c>
      <c r="X42" s="16">
        <v>27.213000000000001</v>
      </c>
      <c r="Y42" s="16">
        <v>24.116</v>
      </c>
      <c r="Z42" s="16">
        <v>19.489000000000001</v>
      </c>
      <c r="AA42" s="16">
        <v>18.375</v>
      </c>
      <c r="AB42" s="51">
        <f>SUM(X42:AA42)</f>
        <v>89.192999999999998</v>
      </c>
      <c r="AC42" s="16">
        <v>15.439</v>
      </c>
      <c r="AD42" s="16">
        <v>8.7210000000000001</v>
      </c>
      <c r="AE42" s="346"/>
    </row>
    <row r="43" spans="2:31" ht="15" customHeight="1">
      <c r="B43" s="328" t="s">
        <v>170</v>
      </c>
      <c r="C43" s="52"/>
      <c r="D43" s="154">
        <f>SUM(D41:D42)</f>
        <v>196.61319849950874</v>
      </c>
      <c r="E43" s="154">
        <f t="shared" ref="E43:G43" si="39">SUM(E41:E42)</f>
        <v>200.47554397302429</v>
      </c>
      <c r="F43" s="154">
        <f t="shared" si="39"/>
        <v>218.92967995906452</v>
      </c>
      <c r="G43" s="154">
        <f t="shared" si="39"/>
        <v>219.07049053339105</v>
      </c>
      <c r="H43" s="155">
        <f>SUM(D43:G43)</f>
        <v>835.08891296498859</v>
      </c>
      <c r="I43" s="154">
        <f>SUM(I41:I42)</f>
        <v>228.63980251534673</v>
      </c>
      <c r="J43" s="154">
        <f t="shared" ref="J43" si="40">SUM(J41:J42)</f>
        <v>238.30194216368565</v>
      </c>
      <c r="K43" s="154">
        <f t="shared" ref="K43" si="41">SUM(K41:K42)</f>
        <v>254.27613630593146</v>
      </c>
      <c r="L43" s="154">
        <f t="shared" ref="L43" si="42">SUM(L41:L42)</f>
        <v>228.34867515404773</v>
      </c>
      <c r="M43" s="155">
        <f>SUM(I43:L43)</f>
        <v>949.56655613901148</v>
      </c>
      <c r="N43" s="154">
        <f>SUM(N41:N42)</f>
        <v>231.91002336000003</v>
      </c>
      <c r="O43" s="154">
        <f t="shared" ref="O43" si="43">SUM(O41:O42)</f>
        <v>238.35718345000004</v>
      </c>
      <c r="P43" s="154">
        <f t="shared" ref="P43" si="44">SUM(P41:P42)</f>
        <v>232.52623144</v>
      </c>
      <c r="Q43" s="154">
        <f t="shared" ref="Q43" si="45">SUM(Q41:Q42)</f>
        <v>237.04500416999997</v>
      </c>
      <c r="R43" s="155">
        <f>SUM(N43:Q43)</f>
        <v>939.83844241999998</v>
      </c>
      <c r="S43" s="154">
        <f>SUM(S41:S42)</f>
        <v>249.29560967999998</v>
      </c>
      <c r="T43" s="154">
        <f t="shared" ref="T43" si="46">SUM(T41:T42)</f>
        <v>259.95556578999998</v>
      </c>
      <c r="U43" s="154">
        <f t="shared" ref="U43" si="47">SUM(U41:U42)</f>
        <v>246.93782294000002</v>
      </c>
      <c r="V43" s="154">
        <f t="shared" ref="V43:X43" si="48">SUM(V41:V42)</f>
        <v>243.30441593000006</v>
      </c>
      <c r="W43" s="155">
        <f>SUM(S43:V43)</f>
        <v>999.49341434000007</v>
      </c>
      <c r="X43" s="154">
        <f t="shared" si="48"/>
        <v>261.18299999999999</v>
      </c>
      <c r="Y43" s="154">
        <f t="shared" ref="Y43:Z43" si="49">SUM(Y41:Y42)</f>
        <v>256.096</v>
      </c>
      <c r="Z43" s="154">
        <f t="shared" si="49"/>
        <v>259.37</v>
      </c>
      <c r="AA43" s="154">
        <f t="shared" ref="AA43" si="50">SUM(AA41:AA42)</f>
        <v>256.87799999999999</v>
      </c>
      <c r="AB43" s="155">
        <f>SUM(X43:AA43)</f>
        <v>1033.527</v>
      </c>
      <c r="AC43" s="154">
        <f>SUM(AC41:AC42)</f>
        <v>255.30500000000001</v>
      </c>
      <c r="AD43" s="154">
        <f>SUM(AD41:AD42)</f>
        <v>202.601</v>
      </c>
      <c r="AE43" s="346"/>
    </row>
    <row r="44" spans="2:31" ht="38.25" customHeight="1">
      <c r="B44" s="330" t="s">
        <v>171</v>
      </c>
      <c r="C44" s="330"/>
      <c r="D44" s="55"/>
      <c r="E44" s="55"/>
      <c r="F44" s="55"/>
      <c r="G44" s="55"/>
      <c r="H44" s="40"/>
      <c r="I44" s="55"/>
      <c r="J44" s="55"/>
      <c r="K44" s="55"/>
      <c r="L44" s="55"/>
      <c r="M44" s="40"/>
      <c r="N44" s="55"/>
      <c r="O44" s="55"/>
      <c r="P44" s="55"/>
      <c r="Q44" s="55"/>
      <c r="R44" s="40"/>
      <c r="S44" s="55"/>
      <c r="T44" s="55"/>
      <c r="U44" s="55"/>
      <c r="V44" s="55"/>
      <c r="W44" s="40"/>
      <c r="X44" s="55"/>
      <c r="Y44" s="55"/>
      <c r="Z44" s="55"/>
      <c r="AA44" s="55"/>
      <c r="AB44" s="40"/>
      <c r="AC44" s="55"/>
      <c r="AD44" s="55"/>
    </row>
    <row r="45" spans="2:31" s="10" customFormat="1" ht="15" customHeight="1">
      <c r="B45" s="211"/>
      <c r="C45" s="211"/>
      <c r="D45" s="55"/>
      <c r="E45" s="55"/>
      <c r="F45" s="55"/>
      <c r="G45" s="55"/>
      <c r="H45" s="40"/>
      <c r="I45" s="55"/>
      <c r="J45" s="55"/>
      <c r="K45" s="55"/>
      <c r="L45" s="55"/>
      <c r="M45" s="40"/>
      <c r="N45" s="55"/>
      <c r="O45" s="55"/>
      <c r="P45" s="55"/>
      <c r="Q45" s="55"/>
      <c r="R45" s="40"/>
      <c r="S45" s="55"/>
      <c r="T45" s="55"/>
      <c r="U45" s="55"/>
      <c r="V45" s="55"/>
      <c r="W45" s="40"/>
      <c r="X45" s="55"/>
      <c r="Y45" s="55"/>
      <c r="Z45" s="55"/>
      <c r="AA45" s="55"/>
      <c r="AB45" s="40"/>
      <c r="AC45" s="55"/>
      <c r="AD45" s="55"/>
    </row>
    <row r="46" spans="2:31" s="101" customFormat="1" ht="15.75">
      <c r="B46" s="203" t="s">
        <v>76</v>
      </c>
      <c r="C46" s="203"/>
      <c r="D46" s="198"/>
      <c r="E46" s="198"/>
      <c r="F46" s="198"/>
      <c r="G46" s="198"/>
      <c r="H46" s="198"/>
      <c r="I46" s="198"/>
      <c r="J46" s="198"/>
      <c r="K46" s="198"/>
      <c r="L46" s="198"/>
      <c r="M46" s="198"/>
      <c r="N46" s="198"/>
      <c r="O46" s="198"/>
      <c r="P46" s="207"/>
      <c r="Q46" s="207"/>
      <c r="R46" s="198"/>
      <c r="S46" s="207"/>
      <c r="T46" s="198"/>
      <c r="U46" s="198"/>
      <c r="V46" s="198"/>
      <c r="W46" s="198"/>
      <c r="X46" s="207"/>
      <c r="Y46" s="207"/>
      <c r="Z46" s="207"/>
      <c r="AA46" s="207"/>
      <c r="AB46" s="207"/>
      <c r="AC46" s="207"/>
      <c r="AD46" s="207"/>
    </row>
    <row r="47" spans="2:31" s="101" customFormat="1">
      <c r="B47" s="37" t="s">
        <v>53</v>
      </c>
      <c r="C47" s="37"/>
      <c r="D47" s="207">
        <f>'Summary Information'!D10</f>
        <v>710.34799999999996</v>
      </c>
      <c r="E47" s="207">
        <f>'Summary Information'!E10</f>
        <v>707.09100000000001</v>
      </c>
      <c r="F47" s="207">
        <f>'Summary Information'!F10</f>
        <v>785.00199999999984</v>
      </c>
      <c r="G47" s="207">
        <f>'Summary Information'!G10</f>
        <v>758.45499999999993</v>
      </c>
      <c r="H47" s="206">
        <f>SUM(D47:G47)</f>
        <v>2960.8959999999997</v>
      </c>
      <c r="I47" s="278">
        <f>'Summary Information'!I10</f>
        <v>859.54300000000001</v>
      </c>
      <c r="J47" s="278">
        <f>'Summary Information'!J10</f>
        <v>845.24199999999996</v>
      </c>
      <c r="K47" s="278">
        <f>'Summary Information'!K10</f>
        <v>838.98109999999997</v>
      </c>
      <c r="L47" s="278">
        <f>'Summary Information'!L10</f>
        <v>829.62099999999998</v>
      </c>
      <c r="M47" s="206">
        <f>SUM(I47:L47)</f>
        <v>3373.3870999999999</v>
      </c>
      <c r="N47" s="278">
        <f>'Summary Information'!N10</f>
        <v>915.35299999999995</v>
      </c>
      <c r="O47" s="278">
        <f>'Summary Information'!O10</f>
        <v>900.66300000000001</v>
      </c>
      <c r="P47" s="278">
        <f>'Summary Information'!P10</f>
        <v>900.60599999999988</v>
      </c>
      <c r="Q47" s="278">
        <f>'Summary Information'!Q10</f>
        <v>881.86200000000008</v>
      </c>
      <c r="R47" s="206">
        <f>SUM(N47:Q47)</f>
        <v>3598.4839999999999</v>
      </c>
      <c r="S47" s="278">
        <f>'Summary Information'!S10</f>
        <v>988.36900000000003</v>
      </c>
      <c r="T47" s="278">
        <f>'Summary Information'!T10</f>
        <v>984.37599999999986</v>
      </c>
      <c r="U47" s="278">
        <f>'Summary Information'!U10</f>
        <v>970.28300000000013</v>
      </c>
      <c r="V47" s="278">
        <f>'Summary Information'!V10</f>
        <v>923.92788134000034</v>
      </c>
      <c r="W47" s="206">
        <f>SUM(S47:V47)</f>
        <v>3866.9558813400008</v>
      </c>
      <c r="X47" s="278">
        <f>'Summary Information'!X10</f>
        <v>1049.3614940699999</v>
      </c>
      <c r="Y47" s="278">
        <f>'Summary Information'!Y10</f>
        <v>1000.006</v>
      </c>
      <c r="Z47" s="278">
        <f>'Summary Information'!Z10</f>
        <v>984.19900000000007</v>
      </c>
      <c r="AA47" s="278">
        <f>'Summary Information'!AA10</f>
        <v>941.42150592999997</v>
      </c>
      <c r="AB47" s="206">
        <f>SUM(X47:AA47)</f>
        <v>3974.9879999999998</v>
      </c>
      <c r="AC47" s="278">
        <f>'Summary Information'!AC10</f>
        <v>658.97699999999998</v>
      </c>
      <c r="AD47" s="278">
        <f>'Summary Information'!AD10</f>
        <v>83.043999999999997</v>
      </c>
      <c r="AE47" s="346"/>
    </row>
    <row r="48" spans="2:31" s="101" customFormat="1">
      <c r="B48" s="41" t="s">
        <v>3</v>
      </c>
      <c r="C48" s="41"/>
      <c r="D48" s="207"/>
      <c r="E48" s="207"/>
      <c r="F48" s="207"/>
      <c r="G48" s="207"/>
      <c r="H48" s="206"/>
      <c r="I48" s="207"/>
      <c r="J48" s="207"/>
      <c r="K48" s="207"/>
      <c r="L48" s="207"/>
      <c r="M48" s="206"/>
      <c r="N48" s="207"/>
      <c r="O48" s="207"/>
      <c r="P48" s="207"/>
      <c r="Q48" s="207"/>
      <c r="R48" s="206"/>
      <c r="S48" s="207"/>
      <c r="T48" s="207"/>
      <c r="U48" s="207"/>
      <c r="V48" s="207"/>
      <c r="W48" s="206"/>
      <c r="X48" s="207"/>
      <c r="Y48" s="207"/>
      <c r="Z48" s="207"/>
      <c r="AA48" s="207"/>
      <c r="AB48" s="206"/>
      <c r="AC48" s="207"/>
      <c r="AD48" s="207"/>
      <c r="AE48" s="346"/>
    </row>
    <row r="49" spans="2:31" s="101" customFormat="1">
      <c r="B49" s="213" t="s">
        <v>30</v>
      </c>
      <c r="C49" s="213"/>
      <c r="D49" s="214">
        <f t="shared" ref="D49:J49" si="51">-D74</f>
        <v>-468.99799999999999</v>
      </c>
      <c r="E49" s="214">
        <f t="shared" si="51"/>
        <v>-461.12600000000009</v>
      </c>
      <c r="F49" s="214">
        <f t="shared" si="51"/>
        <v>-509.90599999999978</v>
      </c>
      <c r="G49" s="214">
        <f t="shared" si="51"/>
        <v>-504.01999999999987</v>
      </c>
      <c r="H49" s="217">
        <f>SUM(D49:G49)</f>
        <v>-1944.0499999999997</v>
      </c>
      <c r="I49" s="214">
        <f t="shared" si="51"/>
        <v>-554.26499999999999</v>
      </c>
      <c r="J49" s="214">
        <f t="shared" si="51"/>
        <v>-556.31700000000001</v>
      </c>
      <c r="K49" s="214">
        <f t="shared" ref="K49:L49" si="52">-K74</f>
        <v>-593.64909999999998</v>
      </c>
      <c r="L49" s="214">
        <f t="shared" si="52"/>
        <v>-583.43099999999993</v>
      </c>
      <c r="M49" s="217">
        <f>SUM(I49:L49)</f>
        <v>-2287.6621</v>
      </c>
      <c r="N49" s="214">
        <f t="shared" ref="N49" si="53">-N74</f>
        <v>-607.58600000000001</v>
      </c>
      <c r="O49" s="214">
        <f>-O74</f>
        <v>-643.06700000000001</v>
      </c>
      <c r="P49" s="214">
        <f t="shared" ref="P49:Q49" si="54">-P74</f>
        <v>-631.9699999999998</v>
      </c>
      <c r="Q49" s="214">
        <f t="shared" si="54"/>
        <v>-631.23400000000015</v>
      </c>
      <c r="R49" s="217">
        <f>SUM(N49:Q49)</f>
        <v>-2513.857</v>
      </c>
      <c r="S49" s="214">
        <f t="shared" ref="S49:T49" si="55">-S74</f>
        <v>-692.85699999999997</v>
      </c>
      <c r="T49" s="214">
        <f t="shared" si="55"/>
        <v>-721.7589999999999</v>
      </c>
      <c r="U49" s="214">
        <f t="shared" ref="U49:V49" si="56">-U74</f>
        <v>-703.36800000000005</v>
      </c>
      <c r="V49" s="214">
        <f t="shared" si="56"/>
        <v>-673.42988134000029</v>
      </c>
      <c r="W49" s="217">
        <f>SUM(S49:V49)</f>
        <v>-2791.4138813400004</v>
      </c>
      <c r="X49" s="214">
        <f t="shared" ref="X49:Y49" si="57">-X74</f>
        <v>-787.56349406999993</v>
      </c>
      <c r="Y49" s="214">
        <f t="shared" si="57"/>
        <v>-763.38800000000003</v>
      </c>
      <c r="Z49" s="214">
        <f t="shared" ref="Z49:AA49" si="58">-Z74</f>
        <v>-750.82100000000003</v>
      </c>
      <c r="AA49" s="214">
        <f t="shared" si="58"/>
        <v>-733.23050593000005</v>
      </c>
      <c r="AB49" s="217">
        <f>SUM(X49:AA49)</f>
        <v>-3035.0030000000002</v>
      </c>
      <c r="AC49" s="214">
        <f>-AC74</f>
        <v>-611.51499999999999</v>
      </c>
      <c r="AD49" s="214">
        <f>-AD74</f>
        <v>-350.55099999999999</v>
      </c>
      <c r="AE49" s="346"/>
    </row>
    <row r="50" spans="2:31" s="101" customFormat="1">
      <c r="B50" s="215" t="s">
        <v>77</v>
      </c>
      <c r="C50" s="359"/>
      <c r="D50" s="209">
        <f t="shared" ref="D50:J50" si="59">SUM(D47:D49)</f>
        <v>241.34999999999997</v>
      </c>
      <c r="E50" s="209">
        <f t="shared" si="59"/>
        <v>245.96499999999992</v>
      </c>
      <c r="F50" s="209">
        <f t="shared" si="59"/>
        <v>275.09600000000006</v>
      </c>
      <c r="G50" s="209">
        <f t="shared" si="59"/>
        <v>254.43500000000006</v>
      </c>
      <c r="H50" s="208">
        <f t="shared" si="59"/>
        <v>1016.846</v>
      </c>
      <c r="I50" s="209">
        <f t="shared" si="59"/>
        <v>305.27800000000002</v>
      </c>
      <c r="J50" s="209">
        <f t="shared" si="59"/>
        <v>288.92499999999995</v>
      </c>
      <c r="K50" s="209">
        <f t="shared" ref="K50:N50" si="60">SUM(K47:K49)</f>
        <v>245.33199999999999</v>
      </c>
      <c r="L50" s="209">
        <f t="shared" si="60"/>
        <v>246.19000000000005</v>
      </c>
      <c r="M50" s="208">
        <f t="shared" si="60"/>
        <v>1085.7249999999999</v>
      </c>
      <c r="N50" s="209">
        <f t="shared" si="60"/>
        <v>307.76699999999994</v>
      </c>
      <c r="O50" s="209">
        <f t="shared" ref="O50:S50" si="61">SUM(O47:O49)</f>
        <v>257.596</v>
      </c>
      <c r="P50" s="209">
        <f t="shared" si="61"/>
        <v>268.63600000000008</v>
      </c>
      <c r="Q50" s="209">
        <f t="shared" si="61"/>
        <v>250.62799999999993</v>
      </c>
      <c r="R50" s="208">
        <f t="shared" si="61"/>
        <v>1084.627</v>
      </c>
      <c r="S50" s="209">
        <f t="shared" si="61"/>
        <v>295.51200000000006</v>
      </c>
      <c r="T50" s="209">
        <f t="shared" ref="T50:U50" si="62">SUM(T47:T49)</f>
        <v>262.61699999999996</v>
      </c>
      <c r="U50" s="209">
        <f t="shared" si="62"/>
        <v>266.91500000000008</v>
      </c>
      <c r="V50" s="209">
        <f t="shared" ref="V50:W50" si="63">SUM(V47:V49)</f>
        <v>250.49800000000005</v>
      </c>
      <c r="W50" s="208">
        <f t="shared" si="63"/>
        <v>1075.5420000000004</v>
      </c>
      <c r="X50" s="209">
        <f t="shared" ref="X50:Y50" si="64">SUM(X47:X49)</f>
        <v>261.798</v>
      </c>
      <c r="Y50" s="209">
        <f t="shared" si="64"/>
        <v>236.61799999999994</v>
      </c>
      <c r="Z50" s="209">
        <f t="shared" ref="Z50:AB50" si="65">SUM(Z47:Z49)</f>
        <v>233.37800000000004</v>
      </c>
      <c r="AA50" s="209">
        <f t="shared" si="65"/>
        <v>208.19099999999992</v>
      </c>
      <c r="AB50" s="208">
        <f t="shared" si="65"/>
        <v>939.98499999999967</v>
      </c>
      <c r="AC50" s="209">
        <f>SUM(AC47:AC49)</f>
        <v>47.461999999999989</v>
      </c>
      <c r="AD50" s="209">
        <f>SUM(AD47:AD49)</f>
        <v>-267.50700000000001</v>
      </c>
      <c r="AE50" s="346"/>
    </row>
    <row r="51" spans="2:31" s="101" customFormat="1">
      <c r="B51" s="41" t="s">
        <v>3</v>
      </c>
      <c r="C51" s="41"/>
      <c r="D51" s="207"/>
      <c r="E51" s="207"/>
      <c r="F51" s="207"/>
      <c r="G51" s="212"/>
      <c r="H51" s="206"/>
      <c r="I51" s="207"/>
      <c r="J51" s="207"/>
      <c r="K51" s="207"/>
      <c r="L51" s="207"/>
      <c r="M51" s="206"/>
      <c r="N51" s="207"/>
      <c r="O51" s="207"/>
      <c r="P51" s="207"/>
      <c r="Q51" s="207"/>
      <c r="R51" s="206"/>
      <c r="S51" s="207"/>
      <c r="T51" s="207"/>
      <c r="U51" s="207"/>
      <c r="V51" s="207"/>
      <c r="W51" s="206"/>
      <c r="X51" s="207"/>
      <c r="Y51" s="207"/>
      <c r="Z51" s="207"/>
      <c r="AA51" s="207"/>
      <c r="AB51" s="206"/>
      <c r="AC51" s="207"/>
      <c r="AD51" s="207"/>
    </row>
    <row r="52" spans="2:31" s="10" customFormat="1" ht="14.25">
      <c r="B52" s="213" t="s">
        <v>87</v>
      </c>
      <c r="C52" s="213"/>
      <c r="D52" s="214">
        <f t="shared" ref="D52:J52" si="66">-D76</f>
        <v>64.667000000000002</v>
      </c>
      <c r="E52" s="214">
        <f t="shared" si="66"/>
        <v>53.079000000000008</v>
      </c>
      <c r="F52" s="214">
        <f t="shared" si="66"/>
        <v>59.333999999999996</v>
      </c>
      <c r="G52" s="214">
        <f t="shared" si="66"/>
        <v>67.455000000000013</v>
      </c>
      <c r="H52" s="217">
        <f t="shared" si="66"/>
        <v>244.53500000000003</v>
      </c>
      <c r="I52" s="214">
        <f t="shared" si="66"/>
        <v>66.507000000000005</v>
      </c>
      <c r="J52" s="214">
        <f t="shared" si="66"/>
        <v>65.372</v>
      </c>
      <c r="K52" s="214">
        <f t="shared" ref="K52:N52" si="67">-K76</f>
        <v>77.397000000000006</v>
      </c>
      <c r="L52" s="214">
        <f t="shared" si="67"/>
        <v>78.076999999999998</v>
      </c>
      <c r="M52" s="217">
        <f t="shared" si="67"/>
        <v>287.35300000000001</v>
      </c>
      <c r="N52" s="214">
        <f t="shared" si="67"/>
        <v>73.697000000000003</v>
      </c>
      <c r="O52" s="214">
        <f t="shared" ref="O52:S52" si="68">-O76</f>
        <v>76.015000000000001</v>
      </c>
      <c r="P52" s="214">
        <f t="shared" si="68"/>
        <v>79.975999999999999</v>
      </c>
      <c r="Q52" s="214">
        <f t="shared" si="68"/>
        <v>88.124000000000009</v>
      </c>
      <c r="R52" s="217">
        <f t="shared" si="68"/>
        <v>317.81200000000001</v>
      </c>
      <c r="S52" s="214">
        <f t="shared" si="68"/>
        <v>83.926000000000002</v>
      </c>
      <c r="T52" s="214">
        <f t="shared" ref="T52:U52" si="69">-T76</f>
        <v>85.012999999999991</v>
      </c>
      <c r="U52" s="214">
        <f t="shared" si="69"/>
        <v>85.552000000000007</v>
      </c>
      <c r="V52" s="214">
        <f t="shared" ref="V52:W52" si="70">-V76</f>
        <v>87.162999999999997</v>
      </c>
      <c r="W52" s="217">
        <f t="shared" si="70"/>
        <v>341.654</v>
      </c>
      <c r="X52" s="214">
        <f t="shared" ref="X52:Y52" si="71">-X76</f>
        <v>84.919999999999973</v>
      </c>
      <c r="Y52" s="214">
        <f t="shared" si="71"/>
        <v>86.593000000000004</v>
      </c>
      <c r="Z52" s="214">
        <f t="shared" ref="Z52:AB52" si="72">-Z76</f>
        <v>85.262</v>
      </c>
      <c r="AA52" s="214">
        <f t="shared" si="72"/>
        <v>84.114000000000019</v>
      </c>
      <c r="AB52" s="217">
        <f t="shared" si="72"/>
        <v>340.88900000000001</v>
      </c>
      <c r="AC52" s="214">
        <f t="shared" ref="AC52:AD52" si="73">-AC76</f>
        <v>77.373000000000005</v>
      </c>
      <c r="AD52" s="214">
        <f t="shared" si="73"/>
        <v>74.992999999999995</v>
      </c>
      <c r="AE52" s="346"/>
    </row>
    <row r="53" spans="2:31" s="10" customFormat="1" ht="14.25">
      <c r="B53" s="213" t="s">
        <v>86</v>
      </c>
      <c r="C53" s="213"/>
      <c r="D53" s="214">
        <f t="shared" ref="D53:J53" si="74">-D77</f>
        <v>11.172000000000001</v>
      </c>
      <c r="E53" s="214">
        <f t="shared" si="74"/>
        <v>10.878</v>
      </c>
      <c r="F53" s="214">
        <f t="shared" si="74"/>
        <v>9.5250000000000004</v>
      </c>
      <c r="G53" s="214">
        <f t="shared" si="74"/>
        <v>11.946</v>
      </c>
      <c r="H53" s="217">
        <f t="shared" si="74"/>
        <v>43.521000000000001</v>
      </c>
      <c r="I53" s="214">
        <f t="shared" si="74"/>
        <v>12.337</v>
      </c>
      <c r="J53" s="214">
        <f t="shared" si="74"/>
        <v>13.896000000000001</v>
      </c>
      <c r="K53" s="214">
        <f t="shared" ref="K53:N53" si="75">-K77</f>
        <v>17.138999999999999</v>
      </c>
      <c r="L53" s="214">
        <f t="shared" si="75"/>
        <v>12.352</v>
      </c>
      <c r="M53" s="217">
        <f t="shared" si="75"/>
        <v>55.724000000000004</v>
      </c>
      <c r="N53" s="214">
        <f t="shared" si="75"/>
        <v>16.132000000000001</v>
      </c>
      <c r="O53" s="214">
        <f t="shared" ref="O53:S53" si="76">-O77</f>
        <v>16.161000000000001</v>
      </c>
      <c r="P53" s="214">
        <f t="shared" si="76"/>
        <v>18.004999999999999</v>
      </c>
      <c r="Q53" s="214">
        <f t="shared" si="76"/>
        <v>17.113</v>
      </c>
      <c r="R53" s="217">
        <f t="shared" si="76"/>
        <v>67.411000000000001</v>
      </c>
      <c r="S53" s="214">
        <f t="shared" si="76"/>
        <v>19.456</v>
      </c>
      <c r="T53" s="214">
        <f t="shared" ref="T53:U53" si="77">-T77</f>
        <v>19.661000000000001</v>
      </c>
      <c r="U53" s="214">
        <f t="shared" si="77"/>
        <v>18.207000000000001</v>
      </c>
      <c r="V53" s="214">
        <f t="shared" ref="V53:W53" si="78">-V77</f>
        <v>20.297999999999998</v>
      </c>
      <c r="W53" s="217">
        <f t="shared" si="78"/>
        <v>77.622</v>
      </c>
      <c r="X53" s="214">
        <f t="shared" ref="X53:Y53" si="79">-X77</f>
        <v>19.128</v>
      </c>
      <c r="Y53" s="214">
        <f t="shared" si="79"/>
        <v>19.846</v>
      </c>
      <c r="Z53" s="214">
        <f t="shared" ref="Z53:AB53" si="80">-Z77</f>
        <v>20.850999999999999</v>
      </c>
      <c r="AA53" s="214">
        <f t="shared" si="80"/>
        <v>23.11</v>
      </c>
      <c r="AB53" s="217">
        <f t="shared" si="80"/>
        <v>82.935000000000002</v>
      </c>
      <c r="AC53" s="214">
        <f t="shared" ref="AC53:AD53" si="81">-AC77</f>
        <v>18.213000000000001</v>
      </c>
      <c r="AD53" s="214">
        <f t="shared" si="81"/>
        <v>19.076000000000001</v>
      </c>
      <c r="AE53" s="346"/>
    </row>
    <row r="54" spans="2:31" s="10" customFormat="1" ht="14.25">
      <c r="B54" s="213" t="s">
        <v>81</v>
      </c>
      <c r="C54" s="213"/>
      <c r="D54" s="214">
        <f t="shared" ref="D54:J54" si="82">-D78</f>
        <v>0</v>
      </c>
      <c r="E54" s="214">
        <f t="shared" si="82"/>
        <v>0</v>
      </c>
      <c r="F54" s="214">
        <f t="shared" si="82"/>
        <v>0</v>
      </c>
      <c r="G54" s="214">
        <f t="shared" si="82"/>
        <v>0</v>
      </c>
      <c r="H54" s="217">
        <f t="shared" si="82"/>
        <v>0</v>
      </c>
      <c r="I54" s="214">
        <f t="shared" si="82"/>
        <v>0</v>
      </c>
      <c r="J54" s="214">
        <f t="shared" si="82"/>
        <v>0</v>
      </c>
      <c r="K54" s="214">
        <f t="shared" ref="K54:N54" si="83">-K78</f>
        <v>0</v>
      </c>
      <c r="L54" s="214">
        <f t="shared" si="83"/>
        <v>12.66</v>
      </c>
      <c r="M54" s="217">
        <f t="shared" si="83"/>
        <v>12.66</v>
      </c>
      <c r="N54" s="214">
        <f t="shared" si="83"/>
        <v>0</v>
      </c>
      <c r="O54" s="214">
        <f t="shared" ref="O54:S54" si="84">-O78</f>
        <v>12.976000000000001</v>
      </c>
      <c r="P54" s="214">
        <f t="shared" si="84"/>
        <v>0</v>
      </c>
      <c r="Q54" s="214">
        <f t="shared" si="84"/>
        <v>-0.372</v>
      </c>
      <c r="R54" s="217">
        <f t="shared" si="84"/>
        <v>12.604000000000001</v>
      </c>
      <c r="S54" s="214">
        <f t="shared" si="84"/>
        <v>0</v>
      </c>
      <c r="T54" s="214">
        <f t="shared" ref="T54:U54" si="85">-T78</f>
        <v>0</v>
      </c>
      <c r="U54" s="214">
        <f t="shared" si="85"/>
        <v>0</v>
      </c>
      <c r="V54" s="214">
        <f t="shared" ref="V54:W54" si="86">-V78</f>
        <v>0</v>
      </c>
      <c r="W54" s="217">
        <f t="shared" si="86"/>
        <v>0</v>
      </c>
      <c r="X54" s="214">
        <f t="shared" ref="X54:Y54" si="87">-X78</f>
        <v>0</v>
      </c>
      <c r="Y54" s="214">
        <f t="shared" si="87"/>
        <v>0</v>
      </c>
      <c r="Z54" s="214">
        <f t="shared" ref="Z54:AB54" si="88">-Z78</f>
        <v>0</v>
      </c>
      <c r="AA54" s="214">
        <f t="shared" si="88"/>
        <v>0</v>
      </c>
      <c r="AB54" s="217">
        <f t="shared" si="88"/>
        <v>0</v>
      </c>
      <c r="AC54" s="214">
        <f t="shared" ref="AC54:AD54" si="89">-AC78</f>
        <v>16.695</v>
      </c>
      <c r="AD54" s="214">
        <f t="shared" si="89"/>
        <v>40.752000000000002</v>
      </c>
      <c r="AE54" s="346"/>
    </row>
    <row r="55" spans="2:31" s="10" customFormat="1" ht="14.25">
      <c r="B55" s="45" t="s">
        <v>201</v>
      </c>
      <c r="C55" s="213"/>
      <c r="D55" s="214">
        <f t="shared" ref="D55:J55" si="90">-D79</f>
        <v>0</v>
      </c>
      <c r="E55" s="214">
        <f t="shared" si="90"/>
        <v>0</v>
      </c>
      <c r="F55" s="214">
        <f t="shared" si="90"/>
        <v>0</v>
      </c>
      <c r="G55" s="214">
        <f t="shared" si="90"/>
        <v>0</v>
      </c>
      <c r="H55" s="217">
        <f t="shared" si="90"/>
        <v>0</v>
      </c>
      <c r="I55" s="214">
        <f t="shared" si="90"/>
        <v>0</v>
      </c>
      <c r="J55" s="214">
        <f t="shared" si="90"/>
        <v>0</v>
      </c>
      <c r="K55" s="214">
        <f t="shared" ref="K55:N55" si="91">-K79</f>
        <v>0</v>
      </c>
      <c r="L55" s="214">
        <f t="shared" si="91"/>
        <v>0</v>
      </c>
      <c r="M55" s="217">
        <f t="shared" si="91"/>
        <v>0</v>
      </c>
      <c r="N55" s="214">
        <f t="shared" si="91"/>
        <v>0</v>
      </c>
      <c r="O55" s="214">
        <f t="shared" ref="O55:S55" si="92">-O79</f>
        <v>0</v>
      </c>
      <c r="P55" s="214">
        <f t="shared" si="92"/>
        <v>0</v>
      </c>
      <c r="Q55" s="214">
        <f t="shared" si="92"/>
        <v>0</v>
      </c>
      <c r="R55" s="217">
        <f t="shared" si="92"/>
        <v>0</v>
      </c>
      <c r="S55" s="214">
        <f t="shared" si="92"/>
        <v>0</v>
      </c>
      <c r="T55" s="214">
        <f t="shared" ref="T55:U55" si="93">-T79</f>
        <v>0</v>
      </c>
      <c r="U55" s="214">
        <f t="shared" si="93"/>
        <v>0</v>
      </c>
      <c r="V55" s="214">
        <f t="shared" ref="V55:W55" si="94">-V79</f>
        <v>0</v>
      </c>
      <c r="W55" s="217">
        <f t="shared" si="94"/>
        <v>0</v>
      </c>
      <c r="X55" s="214">
        <f t="shared" ref="X55:Y55" si="95">-X79</f>
        <v>0</v>
      </c>
      <c r="Y55" s="214">
        <f t="shared" si="95"/>
        <v>0</v>
      </c>
      <c r="Z55" s="214">
        <f t="shared" ref="Z55:AB55" si="96">-Z79</f>
        <v>0</v>
      </c>
      <c r="AA55" s="214">
        <f t="shared" si="96"/>
        <v>0</v>
      </c>
      <c r="AB55" s="217">
        <f t="shared" si="96"/>
        <v>0</v>
      </c>
      <c r="AC55" s="214">
        <f t="shared" ref="AC55" si="97">-AC79</f>
        <v>0</v>
      </c>
      <c r="AD55" s="214">
        <f>-AD79</f>
        <v>0</v>
      </c>
      <c r="AE55" s="346"/>
    </row>
    <row r="56" spans="2:31" s="10" customFormat="1">
      <c r="B56" s="213" t="s">
        <v>17</v>
      </c>
      <c r="C56" s="213"/>
      <c r="D56" s="214">
        <f t="shared" ref="D56:J56" si="98">-D80</f>
        <v>3.5329999999999999</v>
      </c>
      <c r="E56" s="214">
        <f t="shared" si="98"/>
        <v>2.9020000000000001</v>
      </c>
      <c r="F56" s="214">
        <f t="shared" si="98"/>
        <v>2.8530000000000002</v>
      </c>
      <c r="G56" s="214">
        <f t="shared" si="98"/>
        <v>2.63</v>
      </c>
      <c r="H56" s="217">
        <f t="shared" si="98"/>
        <v>11.917999999999999</v>
      </c>
      <c r="I56" s="214">
        <f t="shared" si="98"/>
        <v>4.0739999999999998</v>
      </c>
      <c r="J56" s="214">
        <f t="shared" si="98"/>
        <v>5.0720000000000001</v>
      </c>
      <c r="K56" s="214">
        <f t="shared" ref="K56:N56" si="99">-K80</f>
        <v>5.1130000000000004</v>
      </c>
      <c r="L56" s="214">
        <f t="shared" si="99"/>
        <v>4.9539999999999997</v>
      </c>
      <c r="M56" s="217">
        <f t="shared" si="99"/>
        <v>19.213000000000001</v>
      </c>
      <c r="N56" s="214">
        <f t="shared" si="99"/>
        <v>3.181</v>
      </c>
      <c r="O56" s="214">
        <f t="shared" ref="O56:S56" si="100">-O80</f>
        <v>5.83</v>
      </c>
      <c r="P56" s="214">
        <f t="shared" si="100"/>
        <v>4.6150000000000002</v>
      </c>
      <c r="Q56" s="214">
        <f t="shared" si="100"/>
        <v>4.1059999999999999</v>
      </c>
      <c r="R56" s="217">
        <f t="shared" si="100"/>
        <v>17.731999999999999</v>
      </c>
      <c r="S56" s="214">
        <f t="shared" si="100"/>
        <v>5.6859999999999999</v>
      </c>
      <c r="T56" s="214">
        <f t="shared" ref="T56:U56" si="101">-T80</f>
        <v>6.3869999999999996</v>
      </c>
      <c r="U56" s="214">
        <f t="shared" si="101"/>
        <v>7.1120000000000001</v>
      </c>
      <c r="V56" s="214">
        <f t="shared" ref="V56:W56" si="102">-V80</f>
        <v>7.407</v>
      </c>
      <c r="W56" s="217">
        <f t="shared" si="102"/>
        <v>26.592000000000002</v>
      </c>
      <c r="X56" s="214">
        <f t="shared" ref="X56:Y56" si="103">-X80</f>
        <v>7.2439999999999998</v>
      </c>
      <c r="Y56" s="214">
        <f t="shared" si="103"/>
        <v>7.3810000000000002</v>
      </c>
      <c r="Z56" s="214">
        <f t="shared" ref="Z56:AB56" si="104">-Z80</f>
        <v>6.9269999999999996</v>
      </c>
      <c r="AA56" s="214">
        <f t="shared" si="104"/>
        <v>6.4450000000000003</v>
      </c>
      <c r="AB56" s="217">
        <f t="shared" si="104"/>
        <v>27.997</v>
      </c>
      <c r="AC56" s="214">
        <f t="shared" ref="AC56:AD56" si="105">-AC80</f>
        <v>7.3570000000000002</v>
      </c>
      <c r="AD56" s="214">
        <f t="shared" si="105"/>
        <v>3.6859999999999999</v>
      </c>
      <c r="AE56" s="346"/>
    </row>
    <row r="57" spans="2:31" s="101" customFormat="1">
      <c r="B57" s="202" t="s">
        <v>27</v>
      </c>
      <c r="C57" s="94"/>
      <c r="D57" s="216">
        <f t="shared" ref="D57:J57" si="106">SUM(D50:D56)</f>
        <v>320.72199999999998</v>
      </c>
      <c r="E57" s="216">
        <f t="shared" si="106"/>
        <v>312.8239999999999</v>
      </c>
      <c r="F57" s="216">
        <f t="shared" si="106"/>
        <v>346.80800000000005</v>
      </c>
      <c r="G57" s="216">
        <f t="shared" si="106"/>
        <v>336.46600000000012</v>
      </c>
      <c r="H57" s="218">
        <f t="shared" si="106"/>
        <v>1316.82</v>
      </c>
      <c r="I57" s="216">
        <f t="shared" si="106"/>
        <v>388.19600000000003</v>
      </c>
      <c r="J57" s="216">
        <f t="shared" si="106"/>
        <v>373.26499999999999</v>
      </c>
      <c r="K57" s="216">
        <f t="shared" ref="K57:N57" si="107">SUM(K50:K56)</f>
        <v>344.98099999999999</v>
      </c>
      <c r="L57" s="209">
        <f t="shared" si="107"/>
        <v>354.23300000000006</v>
      </c>
      <c r="M57" s="218">
        <f t="shared" si="107"/>
        <v>1460.675</v>
      </c>
      <c r="N57" s="209">
        <f t="shared" si="107"/>
        <v>400.77699999999993</v>
      </c>
      <c r="O57" s="216">
        <f t="shared" ref="O57:S57" si="108">SUM(O50:O56)</f>
        <v>368.57799999999997</v>
      </c>
      <c r="P57" s="209">
        <f t="shared" si="108"/>
        <v>371.23200000000008</v>
      </c>
      <c r="Q57" s="209">
        <f t="shared" si="108"/>
        <v>359.59899999999993</v>
      </c>
      <c r="R57" s="218">
        <f t="shared" si="108"/>
        <v>1500.1859999999999</v>
      </c>
      <c r="S57" s="209">
        <f t="shared" si="108"/>
        <v>404.58000000000004</v>
      </c>
      <c r="T57" s="216">
        <f t="shared" ref="T57:U57" si="109">SUM(T50:T56)</f>
        <v>373.67799999999994</v>
      </c>
      <c r="U57" s="216">
        <f t="shared" si="109"/>
        <v>377.78600000000012</v>
      </c>
      <c r="V57" s="216">
        <f t="shared" ref="V57:W57" si="110">SUM(V50:V56)</f>
        <v>365.36600000000004</v>
      </c>
      <c r="W57" s="218">
        <f t="shared" si="110"/>
        <v>1521.4100000000005</v>
      </c>
      <c r="X57" s="209">
        <f t="shared" ref="X57:Y57" si="111">SUM(X50:X56)</f>
        <v>373.08999999999992</v>
      </c>
      <c r="Y57" s="209">
        <f t="shared" si="111"/>
        <v>350.43799999999999</v>
      </c>
      <c r="Z57" s="209">
        <f t="shared" ref="Z57:AB57" si="112">SUM(Z50:Z56)</f>
        <v>346.41800000000006</v>
      </c>
      <c r="AA57" s="209">
        <f t="shared" si="112"/>
        <v>321.85999999999996</v>
      </c>
      <c r="AB57" s="208">
        <f t="shared" si="112"/>
        <v>1391.8059999999998</v>
      </c>
      <c r="AC57" s="209">
        <f t="shared" ref="AC57:AD57" si="113">SUM(AC50:AC56)</f>
        <v>167.1</v>
      </c>
      <c r="AD57" s="209">
        <f t="shared" si="113"/>
        <v>-129</v>
      </c>
      <c r="AE57" s="346"/>
    </row>
    <row r="58" spans="2:31" s="101" customFormat="1">
      <c r="B58" s="37"/>
      <c r="C58" s="37"/>
      <c r="D58" s="198"/>
      <c r="E58" s="198"/>
      <c r="F58" s="198"/>
      <c r="G58" s="198"/>
      <c r="H58" s="198"/>
      <c r="I58" s="198"/>
      <c r="J58" s="198"/>
      <c r="K58" s="198"/>
      <c r="L58" s="207"/>
      <c r="M58" s="198"/>
      <c r="N58" s="198"/>
      <c r="O58" s="198"/>
      <c r="P58" s="207"/>
      <c r="Q58" s="207"/>
      <c r="R58" s="198"/>
      <c r="S58" s="207"/>
      <c r="T58" s="198"/>
      <c r="U58" s="198"/>
      <c r="V58" s="198"/>
      <c r="W58" s="198"/>
      <c r="X58" s="207"/>
      <c r="Y58" s="207"/>
      <c r="Z58" s="207"/>
      <c r="AA58" s="207"/>
      <c r="AB58" s="207"/>
      <c r="AC58" s="207"/>
      <c r="AD58" s="207"/>
    </row>
    <row r="59" spans="2:31" ht="15" customHeight="1">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2:31" ht="15" customHeight="1">
      <c r="B60" s="203" t="s">
        <v>235</v>
      </c>
      <c r="C60" s="12"/>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2:31" ht="15" customHeight="1">
      <c r="B61" s="101" t="s">
        <v>39</v>
      </c>
      <c r="C61" s="15"/>
      <c r="D61" s="189">
        <f>'Adjusted EBITDA by Segment'!H10</f>
        <v>118.992</v>
      </c>
      <c r="E61" s="189">
        <f>'Adjusted EBITDA by Segment'!H42</f>
        <v>122.60499999999999</v>
      </c>
      <c r="F61" s="189">
        <f>'Adjusted EBITDA by Segment'!H74</f>
        <v>108.77200000000002</v>
      </c>
      <c r="G61" s="189">
        <f>'Adjusted EBITDA by Segment'!H106</f>
        <v>109.40000000000009</v>
      </c>
      <c r="H61" s="190">
        <f>SUM(D61:G61)</f>
        <v>459.76900000000012</v>
      </c>
      <c r="I61" s="189">
        <f>'Adjusted EBITDA by Segment'!H170</f>
        <v>171.42199999999997</v>
      </c>
      <c r="J61" s="189">
        <f>'Adjusted EBITDA by Segment'!H202</f>
        <v>142.03900000000004</v>
      </c>
      <c r="K61" s="189">
        <f>'Adjusted EBITDA by Segment'!$H234</f>
        <v>90.15</v>
      </c>
      <c r="L61" s="189">
        <f>'Adjusted EBITDA by Segment'!$H266</f>
        <v>55.961000000000013</v>
      </c>
      <c r="M61" s="190">
        <f>SUM(I61:L61)</f>
        <v>459.572</v>
      </c>
      <c r="N61" s="189">
        <f>'Adjusted EBITDA by Segment'!H330</f>
        <v>163.32599999999999</v>
      </c>
      <c r="O61" s="189">
        <f>'Adjusted EBITDA by Segment'!$H362</f>
        <v>18.718000000000018</v>
      </c>
      <c r="P61" s="189">
        <f>+'Adjusted EBITDA by Segment'!H394</f>
        <v>176.79599999999999</v>
      </c>
      <c r="Q61" s="189">
        <f>+'Adjusted EBITDA by Segment'!H427</f>
        <v>134.60000000000002</v>
      </c>
      <c r="R61" s="190">
        <f>SUM(N61:Q61)</f>
        <v>493.44000000000005</v>
      </c>
      <c r="S61" s="189">
        <f>'Adjusted EBITDA by Segment'!H491</f>
        <v>165.40100000000001</v>
      </c>
      <c r="T61" s="189">
        <f>'Adjusted EBITDA by Segment'!H523</f>
        <v>138.83299999999997</v>
      </c>
      <c r="U61" s="189">
        <f>'Adjusted EBITDA by Segment'!H555</f>
        <v>136.76300000000001</v>
      </c>
      <c r="V61" s="189">
        <f>'Adjusted EBITDA by Segment'!H589</f>
        <v>121.01900000000003</v>
      </c>
      <c r="W61" s="190">
        <f>SUM(S61:V61)</f>
        <v>562.01599999999996</v>
      </c>
      <c r="X61" s="189">
        <f>'Adjusted EBITDA by Segment'!H659</f>
        <v>110.407</v>
      </c>
      <c r="Y61" s="189">
        <f>'Adjusted EBITDA by Segment'!H693</f>
        <v>81.912999999999968</v>
      </c>
      <c r="Z61" s="189">
        <f>'Adjusted EBITDA by Segment'!H726</f>
        <v>113.46</v>
      </c>
      <c r="AA61" s="189">
        <f>'Adjusted EBITDA by Segment'!H758</f>
        <v>57.637</v>
      </c>
      <c r="AB61" s="190">
        <f>SUM(X61:AA61)</f>
        <v>363.41699999999997</v>
      </c>
      <c r="AC61" s="189">
        <f>'Adjusted EBITDA by Segment'!H825</f>
        <v>-151.411</v>
      </c>
      <c r="AD61" s="189">
        <f>'Adjusted EBITDA by Segment'!H858</f>
        <v>-384.07</v>
      </c>
      <c r="AE61" s="346"/>
    </row>
    <row r="62" spans="2:31" ht="15" customHeight="1">
      <c r="B62" s="41" t="s">
        <v>3</v>
      </c>
      <c r="C62" s="41"/>
      <c r="D62" s="29"/>
      <c r="E62" s="29"/>
      <c r="F62" s="29"/>
      <c r="G62" s="29"/>
      <c r="H62" s="42"/>
      <c r="I62" s="29"/>
      <c r="J62" s="29"/>
      <c r="K62" s="29"/>
      <c r="L62" s="29"/>
      <c r="M62" s="42"/>
      <c r="N62" s="29"/>
      <c r="O62" s="29"/>
      <c r="P62" s="29"/>
      <c r="Q62" s="29"/>
      <c r="R62" s="42"/>
      <c r="S62" s="29"/>
      <c r="T62" s="29"/>
      <c r="U62" s="29"/>
      <c r="V62" s="29"/>
      <c r="W62" s="42"/>
      <c r="X62" s="29"/>
      <c r="Y62" s="29"/>
      <c r="Z62" s="29"/>
      <c r="AA62" s="29"/>
      <c r="AB62" s="42"/>
      <c r="AC62" s="29"/>
      <c r="AD62" s="29"/>
      <c r="AE62" s="346"/>
    </row>
    <row r="63" spans="2:31" ht="15" customHeight="1">
      <c r="B63" s="204" t="s">
        <v>236</v>
      </c>
      <c r="C63" s="59"/>
      <c r="D63" s="29">
        <f>D96</f>
        <v>8.5190000000000001</v>
      </c>
      <c r="E63" s="29">
        <f>E96</f>
        <v>5.3070000000000004</v>
      </c>
      <c r="F63" s="29">
        <f>F96</f>
        <v>0.372</v>
      </c>
      <c r="G63" s="29">
        <f>G96</f>
        <v>0.64400000000000002</v>
      </c>
      <c r="H63" s="42">
        <f t="shared" ref="H63:H70" si="114">SUM(D63:G63)</f>
        <v>14.842000000000001</v>
      </c>
      <c r="I63" s="29">
        <f>I96</f>
        <v>0.76300000000000001</v>
      </c>
      <c r="J63" s="29">
        <f>J96</f>
        <v>0.76300000000000001</v>
      </c>
      <c r="K63" s="29">
        <f>K96</f>
        <v>0.71799999999999997</v>
      </c>
      <c r="L63" s="29">
        <f>L96</f>
        <v>0.53600000000000003</v>
      </c>
      <c r="M63" s="42">
        <f t="shared" ref="M63:M70" si="115">SUM(I63:L63)</f>
        <v>2.78</v>
      </c>
      <c r="N63" s="29">
        <f>N96</f>
        <v>0.89800000000000002</v>
      </c>
      <c r="O63" s="29">
        <f>O96</f>
        <v>0.51300000000000001</v>
      </c>
      <c r="P63" s="29">
        <f t="shared" ref="P63:Q63" si="116">P96</f>
        <v>0.35699999999999998</v>
      </c>
      <c r="Q63" s="29">
        <f t="shared" si="116"/>
        <v>0.81200000000000006</v>
      </c>
      <c r="R63" s="42">
        <f t="shared" ref="R63:R70" si="117">SUM(N63:Q63)</f>
        <v>2.58</v>
      </c>
      <c r="S63" s="29">
        <f>S96</f>
        <v>1.171</v>
      </c>
      <c r="T63" s="29">
        <f>T96</f>
        <v>0.95099999999999996</v>
      </c>
      <c r="U63" s="29">
        <f>U96</f>
        <v>0.33300000000000002</v>
      </c>
      <c r="V63" s="29">
        <f>V96</f>
        <v>0.10100000000000001</v>
      </c>
      <c r="W63" s="42">
        <f t="shared" ref="W63:W70" si="118">SUM(S63:V63)</f>
        <v>2.556</v>
      </c>
      <c r="X63" s="29">
        <f>X96</f>
        <v>0.53300000000000003</v>
      </c>
      <c r="Y63" s="29">
        <f>Y96</f>
        <v>0.41299999999999998</v>
      </c>
      <c r="Z63" s="29">
        <f>Z96</f>
        <v>1.0269999999999999</v>
      </c>
      <c r="AA63" s="29">
        <f>AA96</f>
        <v>7.0999999999999994E-2</v>
      </c>
      <c r="AB63" s="42">
        <f t="shared" ref="AB63:AB70" si="119">SUM(X63:AA63)</f>
        <v>2.044</v>
      </c>
      <c r="AC63" s="29">
        <f>AC96</f>
        <v>-0.68600000000000005</v>
      </c>
      <c r="AD63" s="29">
        <f>AD96</f>
        <v>-0.499</v>
      </c>
      <c r="AE63" s="346"/>
    </row>
    <row r="64" spans="2:31" ht="15" customHeight="1">
      <c r="B64" s="45" t="s">
        <v>103</v>
      </c>
      <c r="C64" s="45"/>
      <c r="D64" s="29">
        <f>D12</f>
        <v>0</v>
      </c>
      <c r="E64" s="29">
        <f>E12</f>
        <v>0</v>
      </c>
      <c r="F64" s="29">
        <f>F12</f>
        <v>0</v>
      </c>
      <c r="G64" s="29">
        <f>G12</f>
        <v>0</v>
      </c>
      <c r="H64" s="42">
        <f t="shared" si="114"/>
        <v>0</v>
      </c>
      <c r="I64" s="29">
        <f>I12</f>
        <v>0</v>
      </c>
      <c r="J64" s="29">
        <f>J12</f>
        <v>0</v>
      </c>
      <c r="K64" s="29">
        <f>K12</f>
        <v>0</v>
      </c>
      <c r="L64" s="29">
        <f>L12</f>
        <v>0</v>
      </c>
      <c r="M64" s="42">
        <f t="shared" si="115"/>
        <v>0</v>
      </c>
      <c r="N64" s="29">
        <f>N12</f>
        <v>0</v>
      </c>
      <c r="O64" s="29">
        <f>O12</f>
        <v>92.022000000000006</v>
      </c>
      <c r="P64" s="29">
        <f>P12</f>
        <v>0</v>
      </c>
      <c r="Q64" s="29">
        <f>Q12</f>
        <v>-10.91</v>
      </c>
      <c r="R64" s="42">
        <f t="shared" si="117"/>
        <v>81.112000000000009</v>
      </c>
      <c r="S64" s="29">
        <f>S12</f>
        <v>0</v>
      </c>
      <c r="T64" s="29">
        <f>T12</f>
        <v>0</v>
      </c>
      <c r="U64" s="29">
        <f>U12</f>
        <v>0</v>
      </c>
      <c r="V64" s="29">
        <f>V12</f>
        <v>0</v>
      </c>
      <c r="W64" s="42">
        <f t="shared" si="118"/>
        <v>0</v>
      </c>
      <c r="X64" s="29">
        <f>X12</f>
        <v>0</v>
      </c>
      <c r="Y64" s="29">
        <f>Y12</f>
        <v>0</v>
      </c>
      <c r="Z64" s="29">
        <f>Z12</f>
        <v>0</v>
      </c>
      <c r="AA64" s="29">
        <f>AA12</f>
        <v>0</v>
      </c>
      <c r="AB64" s="42">
        <f t="shared" si="119"/>
        <v>0</v>
      </c>
      <c r="AC64" s="29">
        <f>AC12</f>
        <v>0</v>
      </c>
      <c r="AD64" s="29">
        <f>AD12</f>
        <v>0</v>
      </c>
      <c r="AE64" s="346"/>
    </row>
    <row r="65" spans="2:31" ht="15" customHeight="1">
      <c r="B65" s="45" t="s">
        <v>79</v>
      </c>
      <c r="C65" s="45"/>
      <c r="D65" s="29">
        <f>D14</f>
        <v>21.675000000000001</v>
      </c>
      <c r="E65" s="29">
        <f>E14</f>
        <v>23.210999999999999</v>
      </c>
      <c r="F65" s="29">
        <f>F14</f>
        <v>31.384</v>
      </c>
      <c r="G65" s="29">
        <f>G14</f>
        <v>31.850999999999999</v>
      </c>
      <c r="H65" s="42">
        <f t="shared" si="114"/>
        <v>108.121</v>
      </c>
      <c r="I65" s="29">
        <f>I14</f>
        <v>34.130000000000003</v>
      </c>
      <c r="J65" s="29">
        <f>J14</f>
        <v>34.018000000000001</v>
      </c>
      <c r="K65" s="29">
        <f>K14</f>
        <v>39.43</v>
      </c>
      <c r="L65" s="29">
        <f>L14</f>
        <v>35.847000000000001</v>
      </c>
      <c r="M65" s="42">
        <f t="shared" si="115"/>
        <v>143.42500000000001</v>
      </c>
      <c r="N65" s="29">
        <f>N14</f>
        <v>35.180999999999997</v>
      </c>
      <c r="O65" s="29">
        <f>O14</f>
        <v>20.259</v>
      </c>
      <c r="P65" s="29">
        <f>P14</f>
        <v>20.225999999999999</v>
      </c>
      <c r="Q65" s="29">
        <f>Q14</f>
        <v>20.193999999999999</v>
      </c>
      <c r="R65" s="42">
        <f t="shared" si="117"/>
        <v>95.86</v>
      </c>
      <c r="S65" s="29">
        <f>S14</f>
        <v>17.59</v>
      </c>
      <c r="T65" s="29">
        <f>T14</f>
        <v>17.588000000000001</v>
      </c>
      <c r="U65" s="29">
        <f>U14</f>
        <v>16.407</v>
      </c>
      <c r="V65" s="29">
        <f>V14</f>
        <v>16.422999999999998</v>
      </c>
      <c r="W65" s="42">
        <f t="shared" si="118"/>
        <v>68.007999999999996</v>
      </c>
      <c r="X65" s="29">
        <f>X14</f>
        <v>15.984</v>
      </c>
      <c r="Y65" s="29">
        <f>Y14</f>
        <v>16.010999999999999</v>
      </c>
      <c r="Z65" s="29">
        <f>Z14</f>
        <v>15.976000000000001</v>
      </c>
      <c r="AA65" s="29">
        <f>AA14</f>
        <v>16.633000000000003</v>
      </c>
      <c r="AB65" s="42">
        <f t="shared" si="119"/>
        <v>64.603999999999999</v>
      </c>
      <c r="AC65" s="29">
        <f>AC14</f>
        <v>16.800999999999998</v>
      </c>
      <c r="AD65" s="29">
        <f>AD14</f>
        <v>16.509</v>
      </c>
      <c r="AE65" s="346"/>
    </row>
    <row r="66" spans="2:31" ht="15" customHeight="1">
      <c r="B66" s="204" t="s">
        <v>81</v>
      </c>
      <c r="C66" s="59"/>
      <c r="D66" s="29">
        <f t="shared" ref="D66:G69" si="120">D17</f>
        <v>0</v>
      </c>
      <c r="E66" s="29">
        <f t="shared" si="120"/>
        <v>0</v>
      </c>
      <c r="F66" s="29">
        <f t="shared" si="120"/>
        <v>8.8879999999999999</v>
      </c>
      <c r="G66" s="29">
        <f t="shared" si="120"/>
        <v>0.36799999999999999</v>
      </c>
      <c r="H66" s="42">
        <f t="shared" si="114"/>
        <v>9.2560000000000002</v>
      </c>
      <c r="I66" s="29">
        <f t="shared" ref="I66:L69" si="121">I17</f>
        <v>0.124</v>
      </c>
      <c r="J66" s="29">
        <f t="shared" si="121"/>
        <v>1.1160000000000001</v>
      </c>
      <c r="K66" s="29">
        <f t="shared" si="121"/>
        <v>0.58299999999999996</v>
      </c>
      <c r="L66" s="29">
        <f t="shared" si="121"/>
        <v>16.463000000000001</v>
      </c>
      <c r="M66" s="42">
        <f t="shared" si="115"/>
        <v>18.286000000000001</v>
      </c>
      <c r="N66" s="29">
        <f t="shared" ref="N66:Q69" si="122">N17</f>
        <v>0</v>
      </c>
      <c r="O66" s="29">
        <f t="shared" si="122"/>
        <v>25.304000000000002</v>
      </c>
      <c r="P66" s="29">
        <f t="shared" si="122"/>
        <v>0</v>
      </c>
      <c r="Q66" s="29">
        <f t="shared" si="122"/>
        <v>-1.329</v>
      </c>
      <c r="R66" s="42">
        <f t="shared" si="117"/>
        <v>23.975000000000001</v>
      </c>
      <c r="S66" s="29">
        <f t="shared" ref="S66:V69" si="123">S17</f>
        <v>0</v>
      </c>
      <c r="T66" s="29">
        <f t="shared" si="123"/>
        <v>0</v>
      </c>
      <c r="U66" s="29">
        <f t="shared" si="123"/>
        <v>0</v>
      </c>
      <c r="V66" s="29">
        <f t="shared" si="123"/>
        <v>0</v>
      </c>
      <c r="W66" s="42">
        <f t="shared" si="118"/>
        <v>0</v>
      </c>
      <c r="X66" s="29">
        <f t="shared" ref="X66:AA69" si="124">X17</f>
        <v>-7.2759576141834261E-15</v>
      </c>
      <c r="Y66" s="29">
        <f t="shared" si="124"/>
        <v>-7.2759576141834261E-15</v>
      </c>
      <c r="Z66" s="29">
        <f t="shared" si="124"/>
        <v>0</v>
      </c>
      <c r="AA66" s="29">
        <f t="shared" si="124"/>
        <v>0</v>
      </c>
      <c r="AB66" s="42">
        <f t="shared" si="119"/>
        <v>-1.4551915228366852E-14</v>
      </c>
      <c r="AC66" s="29">
        <f t="shared" ref="AC66:AD69" si="125">AC17</f>
        <v>25.280999999999999</v>
      </c>
      <c r="AD66" s="29">
        <f t="shared" si="125"/>
        <v>48.000999999999998</v>
      </c>
      <c r="AE66" s="346"/>
    </row>
    <row r="67" spans="2:31" ht="15" customHeight="1">
      <c r="B67" s="204" t="s">
        <v>82</v>
      </c>
      <c r="C67" s="59"/>
      <c r="D67" s="29">
        <f t="shared" si="120"/>
        <v>1.8109999999999999</v>
      </c>
      <c r="E67" s="29">
        <f t="shared" si="120"/>
        <v>2.0529999999999999</v>
      </c>
      <c r="F67" s="29">
        <f t="shared" si="120"/>
        <v>9.35</v>
      </c>
      <c r="G67" s="29">
        <f t="shared" si="120"/>
        <v>1.2230000000000001</v>
      </c>
      <c r="H67" s="42">
        <f t="shared" si="114"/>
        <v>14.436999999999999</v>
      </c>
      <c r="I67" s="29">
        <f t="shared" si="121"/>
        <v>0.108</v>
      </c>
      <c r="J67" s="29">
        <f t="shared" si="121"/>
        <v>0.51600000000000001</v>
      </c>
      <c r="K67" s="29">
        <f t="shared" si="121"/>
        <v>0.09</v>
      </c>
      <c r="L67" s="29">
        <f t="shared" si="121"/>
        <v>6.5000000000000002E-2</v>
      </c>
      <c r="M67" s="42">
        <f t="shared" si="115"/>
        <v>0.77899999999999991</v>
      </c>
      <c r="N67" s="29">
        <f t="shared" si="122"/>
        <v>0</v>
      </c>
      <c r="O67" s="29">
        <f t="shared" si="122"/>
        <v>0</v>
      </c>
      <c r="P67" s="29">
        <f t="shared" si="122"/>
        <v>0</v>
      </c>
      <c r="Q67" s="29">
        <f t="shared" si="122"/>
        <v>0</v>
      </c>
      <c r="R67" s="42">
        <f t="shared" si="117"/>
        <v>0</v>
      </c>
      <c r="S67" s="29">
        <f t="shared" si="123"/>
        <v>0</v>
      </c>
      <c r="T67" s="29">
        <f t="shared" si="123"/>
        <v>0</v>
      </c>
      <c r="U67" s="29">
        <f t="shared" si="123"/>
        <v>0</v>
      </c>
      <c r="V67" s="29">
        <f t="shared" si="123"/>
        <v>3.266</v>
      </c>
      <c r="W67" s="42">
        <f t="shared" si="118"/>
        <v>3.266</v>
      </c>
      <c r="X67" s="29">
        <f t="shared" si="124"/>
        <v>11.706</v>
      </c>
      <c r="Y67" s="29">
        <f t="shared" si="124"/>
        <v>8.9350000000000005</v>
      </c>
      <c r="Z67" s="29">
        <f t="shared" si="124"/>
        <v>9.6959999999999997</v>
      </c>
      <c r="AA67" s="29">
        <f t="shared" si="124"/>
        <v>10.7</v>
      </c>
      <c r="AB67" s="42">
        <f t="shared" si="119"/>
        <v>41.036999999999992</v>
      </c>
      <c r="AC67" s="29">
        <f t="shared" si="125"/>
        <v>17.827000000000002</v>
      </c>
      <c r="AD67" s="29">
        <f t="shared" si="125"/>
        <v>4.3730000000000002</v>
      </c>
      <c r="AE67" s="346"/>
    </row>
    <row r="68" spans="2:31" ht="15" customHeight="1">
      <c r="B68" s="45" t="s">
        <v>201</v>
      </c>
      <c r="C68" s="45"/>
      <c r="D68" s="29">
        <f t="shared" si="120"/>
        <v>3.4359999999999999</v>
      </c>
      <c r="E68" s="29">
        <f t="shared" si="120"/>
        <v>2.0430000000000001</v>
      </c>
      <c r="F68" s="29">
        <f t="shared" si="120"/>
        <v>9.3179999999999996</v>
      </c>
      <c r="G68" s="29">
        <f t="shared" si="120"/>
        <v>1.9119999999999999</v>
      </c>
      <c r="H68" s="42">
        <f t="shared" si="114"/>
        <v>16.709</v>
      </c>
      <c r="I68" s="29">
        <f t="shared" si="121"/>
        <v>-3.8460000000000001</v>
      </c>
      <c r="J68" s="29">
        <f t="shared" si="121"/>
        <v>1.901</v>
      </c>
      <c r="K68" s="29">
        <f t="shared" si="121"/>
        <v>7.0339999999999998</v>
      </c>
      <c r="L68" s="29">
        <f t="shared" si="121"/>
        <v>41.905999999999999</v>
      </c>
      <c r="M68" s="42">
        <f t="shared" si="115"/>
        <v>46.994999999999997</v>
      </c>
      <c r="N68" s="29">
        <f t="shared" si="122"/>
        <v>3.5009999999999999</v>
      </c>
      <c r="O68" s="29">
        <f t="shared" si="122"/>
        <v>0.95799999999999996</v>
      </c>
      <c r="P68" s="29">
        <f t="shared" si="122"/>
        <v>-40.929000000000002</v>
      </c>
      <c r="Q68" s="29">
        <f t="shared" si="122"/>
        <v>0.96299999999999997</v>
      </c>
      <c r="R68" s="42">
        <f t="shared" si="117"/>
        <v>-35.506999999999998</v>
      </c>
      <c r="S68" s="29">
        <f t="shared" si="123"/>
        <v>0.82799999999999996</v>
      </c>
      <c r="T68" s="29">
        <f t="shared" si="123"/>
        <v>1.02</v>
      </c>
      <c r="U68" s="29">
        <f t="shared" si="123"/>
        <v>5.2249999999999996</v>
      </c>
      <c r="V68" s="29">
        <f t="shared" si="123"/>
        <v>1.25</v>
      </c>
      <c r="W68" s="42">
        <f t="shared" si="118"/>
        <v>8.3230000000000004</v>
      </c>
      <c r="X68" s="29">
        <f t="shared" si="124"/>
        <v>1.4379999999999999</v>
      </c>
      <c r="Y68" s="29">
        <f t="shared" si="124"/>
        <v>1.3859999999999999</v>
      </c>
      <c r="Z68" s="29">
        <f t="shared" si="124"/>
        <v>-24.178999999999998</v>
      </c>
      <c r="AA68" s="29">
        <f t="shared" si="124"/>
        <v>-3.2240000000000002</v>
      </c>
      <c r="AB68" s="42">
        <f t="shared" si="119"/>
        <v>-24.578999999999997</v>
      </c>
      <c r="AC68" s="29">
        <f t="shared" si="125"/>
        <v>1.7410000000000001</v>
      </c>
      <c r="AD68" s="29">
        <f t="shared" si="125"/>
        <v>0.115</v>
      </c>
      <c r="AE68" s="346"/>
    </row>
    <row r="69" spans="2:31" ht="15" customHeight="1">
      <c r="B69" s="59" t="s">
        <v>17</v>
      </c>
      <c r="C69" s="59"/>
      <c r="D69" s="29">
        <f t="shared" si="120"/>
        <v>8.7940000000000005</v>
      </c>
      <c r="E69" s="29">
        <f t="shared" si="120"/>
        <v>7.33</v>
      </c>
      <c r="F69" s="29">
        <f t="shared" si="120"/>
        <v>7.2040000000000006</v>
      </c>
      <c r="G69" s="29">
        <f t="shared" si="120"/>
        <v>6.6429999999999998</v>
      </c>
      <c r="H69" s="42">
        <f t="shared" si="114"/>
        <v>29.971000000000004</v>
      </c>
      <c r="I69" s="29">
        <f t="shared" si="121"/>
        <v>10.289</v>
      </c>
      <c r="J69" s="29">
        <f t="shared" si="121"/>
        <v>12.81</v>
      </c>
      <c r="K69" s="29">
        <f t="shared" si="121"/>
        <v>12.913</v>
      </c>
      <c r="L69" s="29">
        <f t="shared" si="121"/>
        <v>12.512</v>
      </c>
      <c r="M69" s="42">
        <f t="shared" si="115"/>
        <v>48.524000000000001</v>
      </c>
      <c r="N69" s="29">
        <f t="shared" si="122"/>
        <v>8.0339999999999989</v>
      </c>
      <c r="O69" s="29">
        <f t="shared" si="122"/>
        <v>14.724</v>
      </c>
      <c r="P69" s="29">
        <f t="shared" si="122"/>
        <v>11.655000000000001</v>
      </c>
      <c r="Q69" s="29">
        <f t="shared" si="122"/>
        <v>10.276</v>
      </c>
      <c r="R69" s="42">
        <f t="shared" si="117"/>
        <v>44.688999999999993</v>
      </c>
      <c r="S69" s="29">
        <f t="shared" si="123"/>
        <v>12.606</v>
      </c>
      <c r="T69" s="29">
        <f t="shared" si="123"/>
        <v>13.593999999999999</v>
      </c>
      <c r="U69" s="29">
        <f t="shared" si="123"/>
        <v>15.244999999999999</v>
      </c>
      <c r="V69" s="29">
        <f t="shared" si="123"/>
        <v>15.818</v>
      </c>
      <c r="W69" s="42">
        <f t="shared" si="118"/>
        <v>57.262999999999998</v>
      </c>
      <c r="X69" s="29">
        <f t="shared" si="124"/>
        <v>15.693999999999999</v>
      </c>
      <c r="Y69" s="29">
        <f t="shared" si="124"/>
        <v>18.295000000000002</v>
      </c>
      <c r="Z69" s="29">
        <f t="shared" si="124"/>
        <v>17.094000000000001</v>
      </c>
      <c r="AA69" s="29">
        <f t="shared" si="124"/>
        <v>15.802</v>
      </c>
      <c r="AB69" s="42">
        <f t="shared" si="119"/>
        <v>66.885000000000005</v>
      </c>
      <c r="AC69" s="29">
        <f t="shared" si="125"/>
        <v>17.577000000000002</v>
      </c>
      <c r="AD69" s="29">
        <f t="shared" si="125"/>
        <v>8.7620000000000005</v>
      </c>
      <c r="AE69" s="346"/>
    </row>
    <row r="70" spans="2:31" ht="15" customHeight="1">
      <c r="B70" s="202" t="s">
        <v>237</v>
      </c>
      <c r="C70" s="360"/>
      <c r="D70" s="153">
        <f>D61+SUM(D63:D69)</f>
        <v>163.227</v>
      </c>
      <c r="E70" s="153">
        <f>E61+SUM(E63:E69)</f>
        <v>162.54899999999998</v>
      </c>
      <c r="F70" s="153">
        <f>F61+SUM(F63:F69)</f>
        <v>175.28800000000001</v>
      </c>
      <c r="G70" s="153">
        <f>G61+SUM(G63:G69)</f>
        <v>152.04100000000008</v>
      </c>
      <c r="H70" s="152">
        <f t="shared" si="114"/>
        <v>653.10500000000002</v>
      </c>
      <c r="I70" s="153">
        <f>I61+SUM(I63:I69)</f>
        <v>212.98999999999995</v>
      </c>
      <c r="J70" s="153">
        <f>J61+SUM(J63:J69)</f>
        <v>193.16300000000004</v>
      </c>
      <c r="K70" s="153">
        <f>K61+SUM(K63:K69)</f>
        <v>150.91800000000001</v>
      </c>
      <c r="L70" s="153">
        <f>L61+SUM(L63:L69)</f>
        <v>163.29000000000002</v>
      </c>
      <c r="M70" s="152">
        <f t="shared" si="115"/>
        <v>720.3610000000001</v>
      </c>
      <c r="N70" s="153">
        <f>N61+SUM(N63:N69)</f>
        <v>210.94</v>
      </c>
      <c r="O70" s="153">
        <f>O61+SUM(O63:O69)</f>
        <v>172.49800000000002</v>
      </c>
      <c r="P70" s="153">
        <f>P61+SUM(P63:P69)</f>
        <v>168.10499999999999</v>
      </c>
      <c r="Q70" s="153">
        <f>Q61+SUM(Q63:Q69)</f>
        <v>154.60600000000002</v>
      </c>
      <c r="R70" s="152">
        <f t="shared" si="117"/>
        <v>706.149</v>
      </c>
      <c r="S70" s="153">
        <f>S61+SUM(S63:S69)</f>
        <v>197.596</v>
      </c>
      <c r="T70" s="153">
        <f>T61+SUM(T63:T69)</f>
        <v>171.98599999999996</v>
      </c>
      <c r="U70" s="153">
        <f>U61+SUM(U63:U69)</f>
        <v>173.97300000000001</v>
      </c>
      <c r="V70" s="153">
        <f>V61+SUM(V63:V69)</f>
        <v>157.87700000000004</v>
      </c>
      <c r="W70" s="152">
        <f t="shared" si="118"/>
        <v>701.43200000000013</v>
      </c>
      <c r="X70" s="153">
        <f>X61+SUM(X63:X69)</f>
        <v>155.762</v>
      </c>
      <c r="Y70" s="153">
        <f>Y61+SUM(Y63:Y69)</f>
        <v>126.95299999999996</v>
      </c>
      <c r="Z70" s="153">
        <f>Z61+SUM(Z63:Z69)</f>
        <v>133.07399999999998</v>
      </c>
      <c r="AA70" s="153">
        <f>AA61+SUM(AA63:AA69)</f>
        <v>97.619</v>
      </c>
      <c r="AB70" s="152">
        <f t="shared" si="119"/>
        <v>513.40800000000002</v>
      </c>
      <c r="AC70" s="153">
        <f>AC61+SUM(AC63:AC69)</f>
        <v>-72.87</v>
      </c>
      <c r="AD70" s="153">
        <f>AD61+SUM(AD63:AD69)</f>
        <v>-306.80899999999997</v>
      </c>
      <c r="AE70" s="346"/>
    </row>
    <row r="71" spans="2:31" ht="15" customHeight="1">
      <c r="D71" s="28"/>
      <c r="E71" s="28"/>
      <c r="F71" s="28"/>
      <c r="G71" s="28"/>
      <c r="H71" s="28"/>
      <c r="I71" s="28"/>
      <c r="J71" s="28"/>
      <c r="K71" s="28"/>
      <c r="L71" s="29"/>
      <c r="M71" s="28"/>
      <c r="N71" s="28"/>
      <c r="O71" s="28"/>
      <c r="P71" s="29"/>
      <c r="Q71" s="29"/>
      <c r="R71" s="28"/>
      <c r="S71" s="29"/>
      <c r="T71" s="28"/>
      <c r="U71" s="28"/>
      <c r="V71" s="28"/>
      <c r="W71" s="28"/>
      <c r="X71" s="29"/>
      <c r="Y71" s="28"/>
      <c r="Z71" s="28"/>
      <c r="AA71" s="29"/>
      <c r="AB71" s="29"/>
      <c r="AC71" s="29"/>
      <c r="AD71" s="29"/>
    </row>
    <row r="72" spans="2:31" ht="15" customHeight="1">
      <c r="D72" s="28"/>
      <c r="E72" s="28"/>
      <c r="F72" s="28"/>
      <c r="G72" s="28"/>
      <c r="H72" s="28"/>
      <c r="I72" s="28"/>
      <c r="J72" s="28"/>
      <c r="K72" s="28"/>
      <c r="L72" s="28"/>
      <c r="M72" s="28"/>
      <c r="N72" s="28"/>
      <c r="O72" s="28"/>
      <c r="P72" s="29"/>
      <c r="Q72" s="29"/>
      <c r="R72" s="28"/>
      <c r="S72" s="29"/>
      <c r="T72" s="28"/>
      <c r="U72" s="28"/>
      <c r="V72" s="28"/>
      <c r="W72" s="28"/>
      <c r="X72" s="29"/>
      <c r="Y72" s="28"/>
      <c r="Z72" s="28"/>
      <c r="AA72" s="29"/>
      <c r="AB72" s="29"/>
      <c r="AC72" s="29"/>
      <c r="AD72" s="29"/>
    </row>
    <row r="73" spans="2:31" ht="15" customHeight="1">
      <c r="B73" s="365" t="s">
        <v>45</v>
      </c>
      <c r="C73" s="53"/>
      <c r="D73" s="54"/>
      <c r="E73" s="54"/>
      <c r="F73" s="54"/>
      <c r="G73" s="54"/>
      <c r="H73" s="54"/>
      <c r="I73" s="54"/>
      <c r="J73" s="54"/>
      <c r="K73" s="54"/>
      <c r="L73" s="30"/>
      <c r="M73" s="54"/>
      <c r="N73" s="30"/>
      <c r="O73" s="54"/>
      <c r="P73" s="54"/>
      <c r="Q73" s="54"/>
      <c r="R73" s="54"/>
      <c r="S73" s="54"/>
      <c r="T73" s="54"/>
      <c r="U73" s="54"/>
      <c r="V73" s="54"/>
      <c r="W73" s="54"/>
      <c r="X73" s="54"/>
      <c r="Y73" s="30"/>
      <c r="Z73" s="30"/>
      <c r="AA73" s="54"/>
      <c r="AB73" s="54"/>
      <c r="AC73" s="54"/>
      <c r="AD73" s="54"/>
    </row>
    <row r="74" spans="2:31" ht="15" customHeight="1">
      <c r="B74" s="37" t="s">
        <v>30</v>
      </c>
      <c r="C74" s="37"/>
      <c r="D74" s="55">
        <f>'Summary Information'!D10-'Adjusted EBITDA by Segment'!H20+SUM('Adjusted EBITDA by Segment'!H15:H19)</f>
        <v>468.99799999999999</v>
      </c>
      <c r="E74" s="55">
        <f>'Summary Information'!E10-'Adjusted EBITDA by Segment'!H52+SUM('Adjusted EBITDA by Segment'!H47:H51)</f>
        <v>461.12600000000009</v>
      </c>
      <c r="F74" s="55">
        <f>'Summary Information'!F10-'Adjusted EBITDA by Segment'!H84+SUM('Adjusted EBITDA by Segment'!H79:H83)</f>
        <v>509.90599999999978</v>
      </c>
      <c r="G74" s="55">
        <f>'Summary Information'!G10-'Adjusted EBITDA by Segment'!H116+SUM('Adjusted EBITDA by Segment'!H111:H115)</f>
        <v>504.01999999999987</v>
      </c>
      <c r="H74" s="40">
        <f>SUM(D74:G74)</f>
        <v>1944.0499999999997</v>
      </c>
      <c r="I74" s="55">
        <f>'Summary Information'!I10-'Adjusted EBITDA by Segment'!H180+SUM('Adjusted EBITDA by Segment'!H175:H179)</f>
        <v>554.26499999999999</v>
      </c>
      <c r="J74" s="55">
        <f>'Summary Information'!J10-'Adjusted EBITDA by Segment'!H212+SUM('Adjusted EBITDA by Segment'!H207:H211)</f>
        <v>556.31700000000001</v>
      </c>
      <c r="K74" s="55">
        <f>'Summary Information'!K10-'Adjusted EBITDA by Segment'!H244+SUM('Adjusted EBITDA by Segment'!H239:H243)</f>
        <v>593.64909999999998</v>
      </c>
      <c r="L74" s="55">
        <f>'Summary Information'!L10-'Adjusted EBITDA by Segment'!H276+SUM('Adjusted EBITDA by Segment'!H271:H275)</f>
        <v>583.43099999999993</v>
      </c>
      <c r="M74" s="40">
        <f>SUM(I74:L74)</f>
        <v>2287.6621</v>
      </c>
      <c r="N74" s="55">
        <f>'Summary Information'!N10-'Adjusted EBITDA by Segment'!H340+SUM('Adjusted EBITDA by Segment'!H335:H339)</f>
        <v>607.58600000000001</v>
      </c>
      <c r="O74" s="55">
        <f>'Summary Information'!O10-'Adjusted EBITDA by Segment'!$H372+SUM('Adjusted EBITDA by Segment'!$H367:$H371)</f>
        <v>643.06700000000001</v>
      </c>
      <c r="P74" s="55">
        <f>'Summary Information'!P10-'Adjusted EBITDA by Segment'!$H404+SUM('Adjusted EBITDA by Segment'!$H399:$H403)</f>
        <v>631.9699999999998</v>
      </c>
      <c r="Q74" s="55">
        <f>'Summary Information'!Q10-'Adjusted EBITDA by Segment'!$H437+SUM('Adjusted EBITDA by Segment'!$H432:$H436)</f>
        <v>631.23400000000015</v>
      </c>
      <c r="R74" s="40">
        <f>SUM(N74:Q74)</f>
        <v>2513.857</v>
      </c>
      <c r="S74" s="55">
        <f>'Summary Information'!S10-'Adjusted EBITDA by Segment'!H501+SUM('Adjusted EBITDA by Segment'!H496:H500)</f>
        <v>692.85699999999997</v>
      </c>
      <c r="T74" s="55">
        <f>'Summary Information'!T10-'Adjusted EBITDA by Segment'!H533+SUM('Adjusted EBITDA by Segment'!H528:H532)</f>
        <v>721.7589999999999</v>
      </c>
      <c r="U74" s="55">
        <f>'Summary Information'!U10-'Adjusted EBITDA by Segment'!H565+SUM('Adjusted EBITDA by Segment'!H560:H564)</f>
        <v>703.36800000000005</v>
      </c>
      <c r="V74" s="55">
        <f>'Summary Information'!V10-'Adjusted EBITDA by Segment'!H599+SUM('Adjusted EBITDA by Segment'!H594:H598)</f>
        <v>673.42988134000029</v>
      </c>
      <c r="W74" s="40">
        <f>SUM(S74:V74)</f>
        <v>2791.4138813400004</v>
      </c>
      <c r="X74" s="55">
        <f>'Summary Information'!X10-'Adjusted EBITDA by Segment'!H669+SUM('Adjusted EBITDA by Segment'!H664:H668)</f>
        <v>787.56349406999993</v>
      </c>
      <c r="Y74" s="55">
        <f>'Summary Information'!Y10-'Adjusted EBITDA by Segment'!H703+SUM('Adjusted EBITDA by Segment'!H698:H702)</f>
        <v>763.38800000000003</v>
      </c>
      <c r="Z74" s="55">
        <f>'Summary Information'!Z10-'Adjusted EBITDA by Segment'!H736+SUM('Adjusted EBITDA by Segment'!H731:H735)</f>
        <v>750.82100000000003</v>
      </c>
      <c r="AA74" s="55">
        <f>'Summary Information'!AA10-'Adjusted EBITDA by Segment'!H768+SUM('Adjusted EBITDA by Segment'!H763:H767)</f>
        <v>733.23050593000005</v>
      </c>
      <c r="AB74" s="40">
        <f>SUM(X74:AA74)</f>
        <v>3035.0030000000002</v>
      </c>
      <c r="AC74" s="55">
        <f>'Summary Information'!AC10-'Adjusted EBITDA by Segment'!H835+SUM('Adjusted EBITDA by Segment'!H830:H834)</f>
        <v>611.51499999999999</v>
      </c>
      <c r="AD74" s="55">
        <f>'Summary Information'!AD10-'Adjusted EBITDA by Segment'!H868+SUM('Adjusted EBITDA by Segment'!H863:H867)</f>
        <v>350.55099999999999</v>
      </c>
      <c r="AE74" s="346"/>
    </row>
    <row r="75" spans="2:31" ht="15" customHeight="1">
      <c r="B75" s="41" t="s">
        <v>3</v>
      </c>
      <c r="C75" s="41"/>
      <c r="D75" s="173"/>
      <c r="E75" s="173"/>
      <c r="F75" s="173"/>
      <c r="G75" s="173"/>
      <c r="H75" s="56"/>
      <c r="I75" s="173"/>
      <c r="J75" s="173"/>
      <c r="K75" s="173"/>
      <c r="L75" s="173"/>
      <c r="M75" s="56"/>
      <c r="N75" s="173"/>
      <c r="O75" s="173"/>
      <c r="P75" s="173"/>
      <c r="Q75" s="173"/>
      <c r="R75" s="56"/>
      <c r="S75" s="173"/>
      <c r="T75" s="173"/>
      <c r="U75" s="173"/>
      <c r="V75" s="173"/>
      <c r="W75" s="56"/>
      <c r="X75" s="173"/>
      <c r="Y75" s="173"/>
      <c r="Z75" s="173"/>
      <c r="AA75" s="173"/>
      <c r="AB75" s="56"/>
      <c r="AC75" s="173"/>
      <c r="AD75" s="173"/>
      <c r="AE75" s="346"/>
    </row>
    <row r="76" spans="2:31" ht="15" customHeight="1">
      <c r="B76" s="45" t="s">
        <v>87</v>
      </c>
      <c r="C76" s="45"/>
      <c r="D76" s="17">
        <f>-'Adjusted EBITDA by Segment'!H15</f>
        <v>-64.667000000000002</v>
      </c>
      <c r="E76" s="17">
        <f>-'Adjusted EBITDA by Segment'!H47</f>
        <v>-53.079000000000008</v>
      </c>
      <c r="F76" s="17">
        <f>-'Adjusted EBITDA by Segment'!H79</f>
        <v>-59.333999999999996</v>
      </c>
      <c r="G76" s="17">
        <f>-'Adjusted EBITDA by Segment'!H111</f>
        <v>-67.455000000000013</v>
      </c>
      <c r="H76" s="51">
        <f t="shared" ref="H76:H81" si="126">SUM(D76:G76)</f>
        <v>-244.53500000000003</v>
      </c>
      <c r="I76" s="17">
        <f>-'Adjusted EBITDA by Segment'!H175</f>
        <v>-66.507000000000005</v>
      </c>
      <c r="J76" s="17">
        <f>-'Adjusted EBITDA by Segment'!H207</f>
        <v>-65.372</v>
      </c>
      <c r="K76" s="17">
        <f>-'Adjusted EBITDA by Segment'!H239</f>
        <v>-77.397000000000006</v>
      </c>
      <c r="L76" s="17">
        <f>-'Adjusted EBITDA by Segment'!H271</f>
        <v>-78.076999999999998</v>
      </c>
      <c r="M76" s="51">
        <f t="shared" ref="M76:M81" si="127">SUM(I76:L76)</f>
        <v>-287.35300000000001</v>
      </c>
      <c r="N76" s="17">
        <f>-'Adjusted EBITDA by Segment'!H335</f>
        <v>-73.697000000000003</v>
      </c>
      <c r="O76" s="17">
        <f>-'Adjusted EBITDA by Segment'!$H367</f>
        <v>-76.015000000000001</v>
      </c>
      <c r="P76" s="17">
        <f>-'Adjusted EBITDA by Segment'!H399</f>
        <v>-79.975999999999999</v>
      </c>
      <c r="Q76" s="17">
        <f>-'Adjusted EBITDA by Segment'!H432</f>
        <v>-88.124000000000009</v>
      </c>
      <c r="R76" s="51">
        <f t="shared" ref="R76:R81" si="128">SUM(N76:Q76)</f>
        <v>-317.81200000000001</v>
      </c>
      <c r="S76" s="17">
        <f>-'Adjusted EBITDA by Segment'!H496</f>
        <v>-83.926000000000002</v>
      </c>
      <c r="T76" s="17">
        <f>-'Adjusted EBITDA by Segment'!H528</f>
        <v>-85.012999999999991</v>
      </c>
      <c r="U76" s="17">
        <f>-'Adjusted EBITDA by Segment'!H560</f>
        <v>-85.552000000000007</v>
      </c>
      <c r="V76" s="17">
        <f>-'Adjusted EBITDA by Segment'!H594</f>
        <v>-87.162999999999997</v>
      </c>
      <c r="W76" s="51">
        <f t="shared" ref="W76:W81" si="129">SUM(S76:V76)</f>
        <v>-341.654</v>
      </c>
      <c r="X76" s="17">
        <f>-'Adjusted EBITDA by Segment'!H664</f>
        <v>-84.919999999999973</v>
      </c>
      <c r="Y76" s="17">
        <f>-'Adjusted EBITDA by Segment'!H698</f>
        <v>-86.593000000000004</v>
      </c>
      <c r="Z76" s="17">
        <f>-'Adjusted EBITDA by Segment'!H731</f>
        <v>-85.262</v>
      </c>
      <c r="AA76" s="17">
        <f>-'Adjusted EBITDA by Segment'!H763</f>
        <v>-84.114000000000019</v>
      </c>
      <c r="AB76" s="51">
        <f t="shared" ref="AB76:AB81" si="130">SUM(X76:AA76)</f>
        <v>-340.88900000000001</v>
      </c>
      <c r="AC76" s="17">
        <f>-'Adjusted EBITDA by Segment'!H830</f>
        <v>-77.373000000000005</v>
      </c>
      <c r="AD76" s="17">
        <f>-'Adjusted EBITDA by Segment'!H863</f>
        <v>-74.992999999999995</v>
      </c>
      <c r="AE76" s="346"/>
    </row>
    <row r="77" spans="2:31" ht="15" customHeight="1">
      <c r="B77" s="45" t="s">
        <v>86</v>
      </c>
      <c r="C77" s="45"/>
      <c r="D77" s="17">
        <f>-'Adjusted EBITDA by Segment'!H18</f>
        <v>-11.172000000000001</v>
      </c>
      <c r="E77" s="17">
        <f>-'Adjusted EBITDA by Segment'!H50</f>
        <v>-10.878</v>
      </c>
      <c r="F77" s="17">
        <f>-'Adjusted EBITDA by Segment'!H82</f>
        <v>-9.5250000000000004</v>
      </c>
      <c r="G77" s="17">
        <f>-'Adjusted EBITDA by Segment'!H114</f>
        <v>-11.946</v>
      </c>
      <c r="H77" s="51">
        <f>SUM(D77:G77)</f>
        <v>-43.521000000000001</v>
      </c>
      <c r="I77" s="17">
        <f>-'Adjusted EBITDA by Segment'!H178</f>
        <v>-12.337</v>
      </c>
      <c r="J77" s="17">
        <f>-'Adjusted EBITDA by Segment'!H210</f>
        <v>-13.896000000000001</v>
      </c>
      <c r="K77" s="17">
        <f>-'Adjusted EBITDA by Segment'!H242</f>
        <v>-17.138999999999999</v>
      </c>
      <c r="L77" s="17">
        <f>-'Adjusted EBITDA by Segment'!H274</f>
        <v>-12.352</v>
      </c>
      <c r="M77" s="51">
        <f>SUM(I77:L77)</f>
        <v>-55.724000000000004</v>
      </c>
      <c r="N77" s="17">
        <f>-'Adjusted EBITDA by Segment'!H338</f>
        <v>-16.132000000000001</v>
      </c>
      <c r="O77" s="17">
        <f>-'Adjusted EBITDA by Segment'!$H370</f>
        <v>-16.161000000000001</v>
      </c>
      <c r="P77" s="17">
        <f>-'Adjusted EBITDA by Segment'!H402</f>
        <v>-18.004999999999999</v>
      </c>
      <c r="Q77" s="17">
        <f>-'Adjusted EBITDA by Segment'!H435</f>
        <v>-17.113</v>
      </c>
      <c r="R77" s="51">
        <f>SUM(N77:Q77)</f>
        <v>-67.411000000000001</v>
      </c>
      <c r="S77" s="17">
        <f>-'Adjusted EBITDA by Segment'!H499</f>
        <v>-19.456</v>
      </c>
      <c r="T77" s="17">
        <f>-'Adjusted EBITDA by Segment'!H531</f>
        <v>-19.661000000000001</v>
      </c>
      <c r="U77" s="17">
        <f>-'Adjusted EBITDA by Segment'!H563</f>
        <v>-18.207000000000001</v>
      </c>
      <c r="V77" s="17">
        <f>-'Adjusted EBITDA by Segment'!H597</f>
        <v>-20.297999999999998</v>
      </c>
      <c r="W77" s="51">
        <f>SUM(S77:V77)</f>
        <v>-77.622</v>
      </c>
      <c r="X77" s="17">
        <f>-'Adjusted EBITDA by Segment'!H667</f>
        <v>-19.128</v>
      </c>
      <c r="Y77" s="17">
        <f>-'Adjusted EBITDA by Segment'!H701</f>
        <v>-19.846</v>
      </c>
      <c r="Z77" s="17">
        <f>-'Adjusted EBITDA by Segment'!H734</f>
        <v>-20.850999999999999</v>
      </c>
      <c r="AA77" s="17">
        <f>-'Adjusted EBITDA by Segment'!H766</f>
        <v>-23.11</v>
      </c>
      <c r="AB77" s="51">
        <f>SUM(X77:AA77)</f>
        <v>-82.935000000000002</v>
      </c>
      <c r="AC77" s="17">
        <f>-'Adjusted EBITDA by Segment'!H833</f>
        <v>-18.213000000000001</v>
      </c>
      <c r="AD77" s="17">
        <f>-'Adjusted EBITDA by Segment'!H866</f>
        <v>-19.076000000000001</v>
      </c>
      <c r="AE77" s="346"/>
    </row>
    <row r="78" spans="2:31" ht="15" customHeight="1">
      <c r="B78" s="45" t="s">
        <v>81</v>
      </c>
      <c r="C78" s="45"/>
      <c r="D78" s="17">
        <f>-'Adjusted EBITDA by Segment'!H16</f>
        <v>0</v>
      </c>
      <c r="E78" s="17">
        <f>-'Adjusted EBITDA by Segment'!H48</f>
        <v>0</v>
      </c>
      <c r="F78" s="17">
        <f>-'Adjusted EBITDA by Segment'!H80</f>
        <v>0</v>
      </c>
      <c r="G78" s="17">
        <f>-'Adjusted EBITDA by Segment'!H112</f>
        <v>0</v>
      </c>
      <c r="H78" s="51">
        <f t="shared" si="126"/>
        <v>0</v>
      </c>
      <c r="I78" s="17">
        <f>-'Adjusted EBITDA by Segment'!H176</f>
        <v>0</v>
      </c>
      <c r="J78" s="17">
        <f>-'Adjusted EBITDA by Segment'!H208</f>
        <v>0</v>
      </c>
      <c r="K78" s="17">
        <f>-'Adjusted EBITDA by Segment'!H240</f>
        <v>0</v>
      </c>
      <c r="L78" s="17">
        <f>-'Adjusted EBITDA by Segment'!H272</f>
        <v>-12.66</v>
      </c>
      <c r="M78" s="51">
        <f t="shared" si="127"/>
        <v>-12.66</v>
      </c>
      <c r="N78" s="17">
        <f>-'Adjusted EBITDA by Segment'!H336</f>
        <v>0</v>
      </c>
      <c r="O78" s="17">
        <f>-'Adjusted EBITDA by Segment'!$H368</f>
        <v>-12.976000000000001</v>
      </c>
      <c r="P78" s="17">
        <f>-'Adjusted EBITDA by Segment'!H400</f>
        <v>0</v>
      </c>
      <c r="Q78" s="17">
        <f>-'Adjusted EBITDA by Segment'!H433</f>
        <v>0.372</v>
      </c>
      <c r="R78" s="51">
        <f t="shared" si="128"/>
        <v>-12.604000000000001</v>
      </c>
      <c r="S78" s="17">
        <f>-'Adjusted EBITDA by Segment'!H497</f>
        <v>0</v>
      </c>
      <c r="T78" s="17">
        <f>-'Adjusted EBITDA by Segment'!H529</f>
        <v>0</v>
      </c>
      <c r="U78" s="17">
        <f>-'Adjusted EBITDA by Segment'!H561</f>
        <v>0</v>
      </c>
      <c r="V78" s="17">
        <f>'Adjusted EBITDA by Segment'!H595</f>
        <v>0</v>
      </c>
      <c r="W78" s="51">
        <f t="shared" si="129"/>
        <v>0</v>
      </c>
      <c r="X78" s="17">
        <f>'Adjusted EBITDA by Segment'!H665</f>
        <v>0</v>
      </c>
      <c r="Y78" s="17">
        <f>'Adjusted EBITDA by Segment'!H699</f>
        <v>0</v>
      </c>
      <c r="Z78" s="17">
        <f>'Adjusted EBITDA by Segment'!H732</f>
        <v>0</v>
      </c>
      <c r="AA78" s="17">
        <f>-'Adjusted EBITDA by Segment'!H764</f>
        <v>0</v>
      </c>
      <c r="AB78" s="51">
        <f t="shared" si="130"/>
        <v>0</v>
      </c>
      <c r="AC78" s="17">
        <f>-'Adjusted EBITDA by Segment'!H831</f>
        <v>-16.695</v>
      </c>
      <c r="AD78" s="17">
        <f>-'Adjusted EBITDA by Segment'!H864</f>
        <v>-40.752000000000002</v>
      </c>
      <c r="AE78" s="346"/>
    </row>
    <row r="79" spans="2:31" ht="15" customHeight="1">
      <c r="B79" s="45" t="s">
        <v>201</v>
      </c>
      <c r="C79" s="45"/>
      <c r="D79" s="17">
        <f>-'Adjusted EBITDA by Segment'!H17</f>
        <v>0</v>
      </c>
      <c r="E79" s="17">
        <f>-'Adjusted EBITDA by Segment'!H49</f>
        <v>0</v>
      </c>
      <c r="F79" s="17">
        <f>-'Adjusted EBITDA by Segment'!H81</f>
        <v>0</v>
      </c>
      <c r="G79" s="17">
        <f>-'Adjusted EBITDA by Segment'!H113</f>
        <v>0</v>
      </c>
      <c r="H79" s="51">
        <f>SUM(D79:G79)</f>
        <v>0</v>
      </c>
      <c r="I79" s="17">
        <f>-'Adjusted EBITDA by Segment'!H177</f>
        <v>0</v>
      </c>
      <c r="J79" s="17">
        <f>-'Adjusted EBITDA by Segment'!H209</f>
        <v>0</v>
      </c>
      <c r="K79" s="17">
        <f>-'Adjusted EBITDA by Segment'!H241</f>
        <v>0</v>
      </c>
      <c r="L79" s="17">
        <f>-'Adjusted EBITDA by Segment'!H273</f>
        <v>0</v>
      </c>
      <c r="M79" s="51">
        <f>SUM(I79:L79)</f>
        <v>0</v>
      </c>
      <c r="N79" s="17">
        <f>-'Adjusted EBITDA by Segment'!H337</f>
        <v>0</v>
      </c>
      <c r="O79" s="17">
        <f>-'Adjusted EBITDA by Segment'!$H369</f>
        <v>0</v>
      </c>
      <c r="P79" s="17">
        <f>-'Adjusted EBITDA by Segment'!H401</f>
        <v>0</v>
      </c>
      <c r="Q79" s="17">
        <f>-'Adjusted EBITDA by Segment'!H434</f>
        <v>0</v>
      </c>
      <c r="R79" s="51">
        <f>SUM(N79:Q79)</f>
        <v>0</v>
      </c>
      <c r="S79" s="17">
        <f>-'Adjusted EBITDA by Segment'!H498</f>
        <v>0</v>
      </c>
      <c r="T79" s="17">
        <f>-'Adjusted EBITDA by Segment'!H530</f>
        <v>0</v>
      </c>
      <c r="U79" s="17">
        <f>-'Adjusted EBITDA by Segment'!H562</f>
        <v>0</v>
      </c>
      <c r="V79" s="17">
        <f>-'Adjusted EBITDA by Segment'!H596</f>
        <v>0</v>
      </c>
      <c r="W79" s="51">
        <f>SUM(S79:V79)</f>
        <v>0</v>
      </c>
      <c r="X79" s="17">
        <f>-'Adjusted EBITDA by Segment'!H666</f>
        <v>0</v>
      </c>
      <c r="Y79" s="17">
        <f>-'Adjusted EBITDA by Segment'!H700</f>
        <v>0</v>
      </c>
      <c r="Z79" s="17">
        <f>-'Adjusted EBITDA by Segment'!H733</f>
        <v>0</v>
      </c>
      <c r="AA79" s="17">
        <f>-'Adjusted EBITDA by Segment'!H765</f>
        <v>0</v>
      </c>
      <c r="AB79" s="51">
        <f>SUM(X79:AA79)</f>
        <v>0</v>
      </c>
      <c r="AC79" s="17">
        <f>-'Adjusted EBITDA by Segment'!H832</f>
        <v>0</v>
      </c>
      <c r="AD79" s="17">
        <v>0</v>
      </c>
      <c r="AE79" s="346"/>
    </row>
    <row r="80" spans="2:31" ht="15" customHeight="1">
      <c r="B80" s="45" t="s">
        <v>17</v>
      </c>
      <c r="C80" s="45"/>
      <c r="D80" s="17">
        <f>-'Adjusted EBITDA by Segment'!H19</f>
        <v>-3.5329999999999999</v>
      </c>
      <c r="E80" s="17">
        <f>-'Adjusted EBITDA by Segment'!H51</f>
        <v>-2.9020000000000001</v>
      </c>
      <c r="F80" s="17">
        <f>-'Adjusted EBITDA by Segment'!H83</f>
        <v>-2.8530000000000002</v>
      </c>
      <c r="G80" s="17">
        <f>-'Adjusted EBITDA by Segment'!H115</f>
        <v>-2.63</v>
      </c>
      <c r="H80" s="51">
        <f t="shared" si="126"/>
        <v>-11.917999999999999</v>
      </c>
      <c r="I80" s="17">
        <f>-'Adjusted EBITDA by Segment'!H179</f>
        <v>-4.0739999999999998</v>
      </c>
      <c r="J80" s="17">
        <f>-'Adjusted EBITDA by Segment'!H211</f>
        <v>-5.0720000000000001</v>
      </c>
      <c r="K80" s="17">
        <f>-'Adjusted EBITDA by Segment'!H243</f>
        <v>-5.1130000000000004</v>
      </c>
      <c r="L80" s="17">
        <f>-'Adjusted EBITDA by Segment'!H275</f>
        <v>-4.9539999999999997</v>
      </c>
      <c r="M80" s="51">
        <f t="shared" si="127"/>
        <v>-19.213000000000001</v>
      </c>
      <c r="N80" s="17">
        <f>-'Adjusted EBITDA by Segment'!H339</f>
        <v>-3.181</v>
      </c>
      <c r="O80" s="17">
        <f>-'Adjusted EBITDA by Segment'!$H371</f>
        <v>-5.83</v>
      </c>
      <c r="P80" s="17">
        <f>-'Adjusted EBITDA by Segment'!H403</f>
        <v>-4.6150000000000002</v>
      </c>
      <c r="Q80" s="17">
        <f>-'Adjusted EBITDA by Segment'!H436</f>
        <v>-4.1059999999999999</v>
      </c>
      <c r="R80" s="51">
        <f t="shared" si="128"/>
        <v>-17.731999999999999</v>
      </c>
      <c r="S80" s="17">
        <f>-'Adjusted EBITDA by Segment'!H500</f>
        <v>-5.6859999999999999</v>
      </c>
      <c r="T80" s="17">
        <f>-'Adjusted EBITDA by Segment'!H532</f>
        <v>-6.3869999999999996</v>
      </c>
      <c r="U80" s="17">
        <f>-'Adjusted EBITDA by Segment'!H564</f>
        <v>-7.1120000000000001</v>
      </c>
      <c r="V80" s="17">
        <f>-'Adjusted EBITDA by Segment'!H598</f>
        <v>-7.407</v>
      </c>
      <c r="W80" s="51">
        <f t="shared" si="129"/>
        <v>-26.592000000000002</v>
      </c>
      <c r="X80" s="17">
        <f>-'Adjusted EBITDA by Segment'!H668</f>
        <v>-7.2439999999999998</v>
      </c>
      <c r="Y80" s="17">
        <f>-'Adjusted EBITDA by Segment'!H702</f>
        <v>-7.3810000000000002</v>
      </c>
      <c r="Z80" s="17">
        <f>-'Adjusted EBITDA by Segment'!H735</f>
        <v>-6.9269999999999996</v>
      </c>
      <c r="AA80" s="17">
        <f>-'Adjusted EBITDA by Segment'!H767</f>
        <v>-6.4450000000000003</v>
      </c>
      <c r="AB80" s="51">
        <f t="shared" si="130"/>
        <v>-27.997</v>
      </c>
      <c r="AC80" s="17">
        <f>-'Adjusted EBITDA by Segment'!H834</f>
        <v>-7.3570000000000002</v>
      </c>
      <c r="AD80" s="17">
        <f>-'Adjusted EBITDA by Segment'!H867</f>
        <v>-3.6859999999999999</v>
      </c>
      <c r="AE80" s="346"/>
    </row>
    <row r="81" spans="2:31" ht="15" customHeight="1">
      <c r="B81" s="48" t="s">
        <v>29</v>
      </c>
      <c r="C81" s="48"/>
      <c r="D81" s="58">
        <f>D74+SUM(D76:D80)</f>
        <v>389.62599999999998</v>
      </c>
      <c r="E81" s="58">
        <f>E74+SUM(E76:E80)</f>
        <v>394.26700000000005</v>
      </c>
      <c r="F81" s="58">
        <f>F74+SUM(F76:F80)</f>
        <v>438.19399999999979</v>
      </c>
      <c r="G81" s="58">
        <f>G74+SUM(G76:G80)</f>
        <v>421.98899999999986</v>
      </c>
      <c r="H81" s="57">
        <f t="shared" si="126"/>
        <v>1644.0759999999996</v>
      </c>
      <c r="I81" s="58">
        <f>I74+SUM(I76:I80)</f>
        <v>471.34699999999998</v>
      </c>
      <c r="J81" s="58">
        <f>J74+SUM(J76:J80)</f>
        <v>471.97699999999998</v>
      </c>
      <c r="K81" s="58">
        <f>K74+SUM(K76:K80)</f>
        <v>494.00009999999997</v>
      </c>
      <c r="L81" s="58">
        <f>L74+SUM(L76:L80)</f>
        <v>475.38799999999992</v>
      </c>
      <c r="M81" s="57">
        <f t="shared" si="127"/>
        <v>1912.7120999999997</v>
      </c>
      <c r="N81" s="58">
        <f>N74+SUM(N76:N80)</f>
        <v>514.57600000000002</v>
      </c>
      <c r="O81" s="58">
        <f>O74+SUM(O76:O80)</f>
        <v>532.08500000000004</v>
      </c>
      <c r="P81" s="58">
        <f t="shared" ref="P81:Q81" si="131">P74+SUM(P76:P80)</f>
        <v>529.3739999999998</v>
      </c>
      <c r="Q81" s="58">
        <f t="shared" si="131"/>
        <v>522.26300000000015</v>
      </c>
      <c r="R81" s="57">
        <f t="shared" si="128"/>
        <v>2098.2979999999998</v>
      </c>
      <c r="S81" s="58">
        <f>S74+SUM(S76:S80)</f>
        <v>583.78899999999999</v>
      </c>
      <c r="T81" s="58">
        <f>T74+SUM(T76:T80)</f>
        <v>610.69799999999987</v>
      </c>
      <c r="U81" s="58">
        <f>U74+SUM(U76:U80)</f>
        <v>592.49700000000007</v>
      </c>
      <c r="V81" s="58">
        <f>V74+SUM(V76:V80)</f>
        <v>558.56188134000035</v>
      </c>
      <c r="W81" s="57">
        <f t="shared" si="129"/>
        <v>2345.5458813400001</v>
      </c>
      <c r="X81" s="58">
        <f>X74+SUM(X76:X80)</f>
        <v>676.27149407000002</v>
      </c>
      <c r="Y81" s="58">
        <f>Y74+SUM(Y76:Y80)</f>
        <v>649.56799999999998</v>
      </c>
      <c r="Z81" s="58">
        <f>Z74+SUM(Z76:Z80)</f>
        <v>637.78100000000006</v>
      </c>
      <c r="AA81" s="58">
        <f>AA74+SUM(AA76:AA80)</f>
        <v>619.56150593000007</v>
      </c>
      <c r="AB81" s="57">
        <f t="shared" si="130"/>
        <v>2583.1819999999998</v>
      </c>
      <c r="AC81" s="58">
        <f>AC74+SUM(AC76:AC80)</f>
        <v>491.87699999999995</v>
      </c>
      <c r="AD81" s="58">
        <f>AD74+SUM(AD76:AD80)</f>
        <v>212.04399999999998</v>
      </c>
      <c r="AE81" s="346"/>
    </row>
    <row r="82" spans="2:31" ht="15" customHeight="1">
      <c r="D82" s="54"/>
      <c r="E82" s="54"/>
      <c r="F82" s="54"/>
      <c r="G82" s="54"/>
      <c r="H82" s="54"/>
      <c r="I82" s="54"/>
      <c r="J82" s="54"/>
      <c r="K82" s="54"/>
      <c r="L82" s="30"/>
      <c r="M82" s="54"/>
      <c r="N82" s="54"/>
      <c r="O82" s="54"/>
      <c r="P82" s="54"/>
      <c r="Q82" s="54"/>
      <c r="R82" s="54"/>
      <c r="S82" s="54"/>
      <c r="T82" s="54"/>
      <c r="U82" s="54"/>
      <c r="V82" s="54"/>
      <c r="W82" s="54"/>
      <c r="X82" s="54"/>
      <c r="Y82" s="30"/>
      <c r="Z82" s="30"/>
      <c r="AA82" s="54"/>
      <c r="AB82" s="54"/>
      <c r="AC82" s="54"/>
      <c r="AD82" s="54"/>
    </row>
    <row r="83" spans="2:31" ht="15" customHeight="1">
      <c r="D83" s="54"/>
      <c r="E83" s="54"/>
      <c r="F83" s="54"/>
      <c r="G83" s="54"/>
      <c r="H83" s="54"/>
      <c r="I83" s="54"/>
      <c r="J83" s="54"/>
      <c r="K83" s="54"/>
      <c r="L83" s="54"/>
      <c r="M83" s="54"/>
      <c r="N83" s="54"/>
      <c r="O83" s="54"/>
      <c r="P83" s="54"/>
      <c r="Q83" s="54"/>
      <c r="R83" s="54"/>
      <c r="S83" s="54"/>
      <c r="T83" s="54"/>
      <c r="U83" s="54"/>
      <c r="V83" s="54"/>
      <c r="W83" s="54"/>
      <c r="X83" s="54"/>
      <c r="Y83" s="30"/>
      <c r="Z83" s="30"/>
      <c r="AA83" s="54"/>
      <c r="AB83" s="54"/>
      <c r="AC83" s="54"/>
      <c r="AD83" s="54"/>
    </row>
    <row r="84" spans="2:31" ht="15" customHeight="1">
      <c r="B84" s="365" t="s">
        <v>44</v>
      </c>
      <c r="C84" s="53"/>
      <c r="D84" s="54"/>
      <c r="E84" s="54"/>
      <c r="F84" s="54"/>
      <c r="G84" s="54"/>
      <c r="H84" s="54"/>
      <c r="I84" s="54"/>
      <c r="J84" s="54"/>
      <c r="K84" s="54"/>
      <c r="L84" s="54"/>
      <c r="M84" s="54"/>
      <c r="N84" s="54"/>
      <c r="O84" s="54"/>
      <c r="P84" s="54"/>
      <c r="Q84" s="54"/>
      <c r="R84" s="54"/>
      <c r="S84" s="54"/>
      <c r="T84" s="54"/>
      <c r="U84" s="54"/>
      <c r="V84" s="54"/>
      <c r="W84" s="54"/>
      <c r="X84" s="54"/>
      <c r="Y84" s="30"/>
      <c r="Z84" s="30"/>
      <c r="AA84" s="54"/>
      <c r="AB84" s="54"/>
      <c r="AC84" s="54"/>
      <c r="AD84" s="54"/>
    </row>
    <row r="85" spans="2:31" ht="15" customHeight="1">
      <c r="B85" s="37" t="s">
        <v>31</v>
      </c>
      <c r="C85" s="37"/>
      <c r="D85" s="55">
        <f>'Adjusted EBITDA by Segment'!H12</f>
        <v>122.358</v>
      </c>
      <c r="E85" s="55">
        <f>'Adjusted EBITDA by Segment'!H44</f>
        <v>123.36</v>
      </c>
      <c r="F85" s="55">
        <f>'Adjusted EBITDA by Segment'!H76</f>
        <v>166.32400000000001</v>
      </c>
      <c r="G85" s="55">
        <f>'Adjusted EBITDA by Segment'!H108</f>
        <v>145.035</v>
      </c>
      <c r="H85" s="40">
        <f>SUM(D85:G85)</f>
        <v>557.077</v>
      </c>
      <c r="I85" s="55">
        <f>'Adjusted EBITDA by Segment'!H172</f>
        <v>133.85599999999999</v>
      </c>
      <c r="J85" s="55">
        <f>'Adjusted EBITDA by Segment'!H204</f>
        <v>146.88600000000002</v>
      </c>
      <c r="K85" s="55">
        <f>'Adjusted EBITDA by Segment'!H236</f>
        <v>155.18200000000002</v>
      </c>
      <c r="L85" s="55">
        <f>'Adjusted EBITDA by Segment'!H268</f>
        <v>190.22899999999998</v>
      </c>
      <c r="M85" s="40">
        <f>SUM(I85:L85)</f>
        <v>626.15300000000002</v>
      </c>
      <c r="N85" s="55">
        <f>'Adjusted EBITDA by Segment'!H332</f>
        <v>144.44100000000003</v>
      </c>
      <c r="O85" s="55">
        <f>'Adjusted EBITDA by Segment'!$H364</f>
        <v>146.85599999999999</v>
      </c>
      <c r="P85" s="55">
        <f>'Adjusted EBITDA by Segment'!H396</f>
        <v>91.84</v>
      </c>
      <c r="Q85" s="55">
        <f>'Adjusted EBITDA by Segment'!H429</f>
        <v>126.93799999999999</v>
      </c>
      <c r="R85" s="40">
        <f>SUM(N85:Q85)</f>
        <v>510.07500000000005</v>
      </c>
      <c r="S85" s="55">
        <f>'Adjusted EBITDA by Segment'!H493</f>
        <v>130.11099999999999</v>
      </c>
      <c r="T85" s="55">
        <f>'Adjusted EBITDA by Segment'!H525</f>
        <v>123.78399999999999</v>
      </c>
      <c r="U85" s="55">
        <f>'Adjusted EBITDA by Segment'!H557</f>
        <v>130.15199999999999</v>
      </c>
      <c r="V85" s="55">
        <f>'Adjusted EBITDA by Segment'!H591</f>
        <v>129.47900000000001</v>
      </c>
      <c r="W85" s="40">
        <f>SUM(S85:V85)</f>
        <v>513.52599999999995</v>
      </c>
      <c r="X85" s="55">
        <f>'Adjusted EBITDA by Segment'!H661</f>
        <v>151.39099999999999</v>
      </c>
      <c r="Y85" s="55">
        <f>'Adjusted EBITDA by Segment'!H695</f>
        <v>154.70499999999998</v>
      </c>
      <c r="Z85" s="55">
        <f>'Adjusted EBITDA by Segment'!H728</f>
        <v>119.91800000000001</v>
      </c>
      <c r="AA85" s="55">
        <f>'Adjusted EBITDA by Segment'!H760</f>
        <v>150.55399999999997</v>
      </c>
      <c r="AB85" s="40">
        <f>SUM(X85:AA85)</f>
        <v>576.56799999999998</v>
      </c>
      <c r="AC85" s="55">
        <f>'Adjusted EBITDA by Segment'!H827</f>
        <v>198.87299999999999</v>
      </c>
      <c r="AD85" s="55">
        <f>'Adjusted EBITDA by Segment'!H860</f>
        <v>116.56299999999999</v>
      </c>
      <c r="AE85" s="346"/>
    </row>
    <row r="86" spans="2:31" ht="15" customHeight="1">
      <c r="B86" s="41" t="s">
        <v>3</v>
      </c>
      <c r="C86" s="41"/>
      <c r="D86" s="29"/>
      <c r="E86" s="29"/>
      <c r="F86" s="29"/>
      <c r="G86" s="29"/>
      <c r="H86" s="56"/>
      <c r="I86" s="29"/>
      <c r="J86" s="29"/>
      <c r="K86" s="29"/>
      <c r="L86" s="29"/>
      <c r="M86" s="56"/>
      <c r="N86" s="29"/>
      <c r="O86" s="29"/>
      <c r="P86" s="29"/>
      <c r="Q86" s="29"/>
      <c r="R86" s="56"/>
      <c r="S86" s="29"/>
      <c r="T86" s="29"/>
      <c r="U86" s="29"/>
      <c r="V86" s="29"/>
      <c r="W86" s="56"/>
      <c r="X86" s="29"/>
      <c r="Y86" s="29"/>
      <c r="Z86" s="29"/>
      <c r="AA86" s="29"/>
      <c r="AB86" s="56"/>
      <c r="AC86" s="29"/>
      <c r="AD86" s="29"/>
      <c r="AE86" s="346"/>
    </row>
    <row r="87" spans="2:31" ht="15" customHeight="1">
      <c r="B87" s="45" t="s">
        <v>87</v>
      </c>
      <c r="C87" s="45"/>
      <c r="D87" s="17">
        <f>-'Adjusted EBITDA by Segment'!H25</f>
        <v>-25.394000000000002</v>
      </c>
      <c r="E87" s="17">
        <f>-'Adjusted EBITDA by Segment'!H57</f>
        <v>-23.477</v>
      </c>
      <c r="F87" s="17">
        <f>-'Adjusted EBITDA by Segment'!H89</f>
        <v>-28.902999999999999</v>
      </c>
      <c r="G87" s="17">
        <f>-'Adjusted EBITDA by Segment'!H121</f>
        <v>-29.170999999999999</v>
      </c>
      <c r="H87" s="51">
        <f t="shared" ref="H87:H92" si="132">SUM(D87:G87)</f>
        <v>-106.94499999999999</v>
      </c>
      <c r="I87" s="17">
        <f>-'Adjusted EBITDA by Segment'!H185</f>
        <v>-29.776</v>
      </c>
      <c r="J87" s="17">
        <f>-'Adjusted EBITDA by Segment'!H217</f>
        <v>-33.070999999999998</v>
      </c>
      <c r="K87" s="17">
        <f>-'Adjusted EBITDA by Segment'!H249</f>
        <v>-31.833000000000002</v>
      </c>
      <c r="L87" s="17">
        <f>-'Adjusted EBITDA by Segment'!H281</f>
        <v>-31.952999999999999</v>
      </c>
      <c r="M87" s="51">
        <f t="shared" ref="M87:M92" si="133">SUM(I87:L87)</f>
        <v>-126.633</v>
      </c>
      <c r="N87" s="17">
        <f>-'Adjusted EBITDA by Segment'!H345</f>
        <v>-31.972999999999999</v>
      </c>
      <c r="O87" s="17">
        <f>-'Adjusted EBITDA by Segment'!$H377</f>
        <v>-17.001999999999999</v>
      </c>
      <c r="P87" s="17">
        <f>-'Adjusted EBITDA by Segment'!H409</f>
        <v>-17.065999999999999</v>
      </c>
      <c r="Q87" s="17">
        <f>-'Adjusted EBITDA by Segment'!H442</f>
        <v>-17.018000000000001</v>
      </c>
      <c r="R87" s="51">
        <f t="shared" ref="R87:R92" si="134">SUM(N87:Q87)</f>
        <v>-83.058999999999997</v>
      </c>
      <c r="S87" s="17">
        <f>-'Adjusted EBITDA by Segment'!H506</f>
        <v>-17.95</v>
      </c>
      <c r="T87" s="17">
        <f>-'Adjusted EBITDA by Segment'!H538</f>
        <v>-17.93</v>
      </c>
      <c r="U87" s="17">
        <f>-'Adjusted EBITDA by Segment'!H570</f>
        <v>-17.18</v>
      </c>
      <c r="V87" s="17">
        <f>-'Adjusted EBITDA by Segment'!H604</f>
        <v>-18.63</v>
      </c>
      <c r="W87" s="51">
        <f t="shared" ref="W87:W92" si="135">SUM(S87:V87)</f>
        <v>-71.69</v>
      </c>
      <c r="X87" s="17">
        <f>-'Adjusted EBITDA by Segment'!H674</f>
        <v>-18.523</v>
      </c>
      <c r="Y87" s="17">
        <f>-'Adjusted EBITDA by Segment'!H708</f>
        <v>-18.253999999999998</v>
      </c>
      <c r="Z87" s="17">
        <f>-'Adjusted EBITDA by Segment'!H741</f>
        <v>-18.353000000000002</v>
      </c>
      <c r="AA87" s="17">
        <f>-'Adjusted EBITDA by Segment'!H773</f>
        <v>-18.602</v>
      </c>
      <c r="AB87" s="51">
        <f t="shared" ref="AB87:AB92" si="136">SUM(X87:AA87)</f>
        <v>-73.731999999999999</v>
      </c>
      <c r="AC87" s="17">
        <f>-'Adjusted EBITDA by Segment'!H840</f>
        <v>-18.488</v>
      </c>
      <c r="AD87" s="17">
        <f>-'Adjusted EBITDA by Segment'!H873</f>
        <v>-18.960999999999999</v>
      </c>
      <c r="AE87" s="346"/>
    </row>
    <row r="88" spans="2:31" ht="15" customHeight="1">
      <c r="B88" s="45" t="s">
        <v>81</v>
      </c>
      <c r="C88" s="45"/>
      <c r="D88" s="17">
        <f>-'Adjusted EBITDA by Segment'!H26</f>
        <v>0</v>
      </c>
      <c r="E88" s="17">
        <f>-'Adjusted EBITDA by Segment'!H58</f>
        <v>0</v>
      </c>
      <c r="F88" s="17">
        <f>-'Adjusted EBITDA by Segment'!H90</f>
        <v>-8.8879999999999999</v>
      </c>
      <c r="G88" s="17">
        <f>-'Adjusted EBITDA by Segment'!H122</f>
        <v>-0.36799999999999999</v>
      </c>
      <c r="H88" s="51">
        <f t="shared" si="132"/>
        <v>-9.2560000000000002</v>
      </c>
      <c r="I88" s="17">
        <f>-'Adjusted EBITDA by Segment'!H186</f>
        <v>-0.124</v>
      </c>
      <c r="J88" s="17">
        <f>-'Adjusted EBITDA by Segment'!H218</f>
        <v>-1.1160000000000001</v>
      </c>
      <c r="K88" s="17">
        <f>-'Adjusted EBITDA by Segment'!H250</f>
        <v>-0.58299999999999996</v>
      </c>
      <c r="L88" s="17">
        <f>-'Adjusted EBITDA by Segment'!H282</f>
        <v>-3.8029999999999999</v>
      </c>
      <c r="M88" s="51">
        <f t="shared" si="133"/>
        <v>-5.6260000000000003</v>
      </c>
      <c r="N88" s="17">
        <f>-'Adjusted EBITDA by Segment'!H346</f>
        <v>0</v>
      </c>
      <c r="O88" s="17">
        <f>-'Adjusted EBITDA by Segment'!$H378</f>
        <v>-12.327999999999999</v>
      </c>
      <c r="P88" s="17">
        <f>-'Adjusted EBITDA by Segment'!H410</f>
        <v>0</v>
      </c>
      <c r="Q88" s="17">
        <f>-'Adjusted EBITDA by Segment'!H443</f>
        <v>0.95699999999999996</v>
      </c>
      <c r="R88" s="51">
        <f t="shared" si="134"/>
        <v>-11.370999999999999</v>
      </c>
      <c r="S88" s="17">
        <f>-'Adjusted EBITDA by Segment'!H507</f>
        <v>0</v>
      </c>
      <c r="T88" s="17">
        <f>-'Adjusted EBITDA by Segment'!H539</f>
        <v>0</v>
      </c>
      <c r="U88" s="17">
        <f>-'Adjusted EBITDA by Segment'!H571</f>
        <v>0</v>
      </c>
      <c r="V88" s="17">
        <f>-'Adjusted EBITDA by Segment'!H605</f>
        <v>0</v>
      </c>
      <c r="W88" s="51">
        <f t="shared" si="135"/>
        <v>0</v>
      </c>
      <c r="X88" s="17">
        <f>-'Adjusted EBITDA by Segment'!H675</f>
        <v>7.2759576141834261E-15</v>
      </c>
      <c r="Y88" s="17">
        <f>-'Adjusted EBITDA by Segment'!H709</f>
        <v>7.2759576141834261E-15</v>
      </c>
      <c r="Z88" s="17">
        <f>-'Adjusted EBITDA by Segment'!H732</f>
        <v>0</v>
      </c>
      <c r="AA88" s="17">
        <f>-'Adjusted EBITDA by Segment'!H774</f>
        <v>0</v>
      </c>
      <c r="AB88" s="51">
        <f t="shared" si="136"/>
        <v>1.4551915228366852E-14</v>
      </c>
      <c r="AC88" s="17">
        <f>-'Adjusted EBITDA by Segment'!H841</f>
        <v>-8.5860000000000003</v>
      </c>
      <c r="AD88" s="17">
        <f>-'Adjusted EBITDA by Segment'!H874</f>
        <v>-7.2489999999999997</v>
      </c>
      <c r="AE88" s="346"/>
    </row>
    <row r="89" spans="2:31" ht="15" customHeight="1">
      <c r="B89" s="45" t="s">
        <v>82</v>
      </c>
      <c r="C89" s="45"/>
      <c r="D89" s="17">
        <f>-'Adjusted EBITDA by Segment'!H27</f>
        <v>-1.8109999999999999</v>
      </c>
      <c r="E89" s="17">
        <f>-'Adjusted EBITDA by Segment'!H59</f>
        <v>-2.0529999999999999</v>
      </c>
      <c r="F89" s="17">
        <f>-'Adjusted EBITDA by Segment'!H91</f>
        <v>-9.35</v>
      </c>
      <c r="G89" s="17">
        <f>-'Adjusted EBITDA by Segment'!H123</f>
        <v>-1.2230000000000001</v>
      </c>
      <c r="H89" s="51">
        <f>SUM(D89:G89)</f>
        <v>-14.436999999999999</v>
      </c>
      <c r="I89" s="17">
        <f>-'Adjusted EBITDA by Segment'!H187</f>
        <v>-0.108</v>
      </c>
      <c r="J89" s="17">
        <f>-'Adjusted EBITDA by Segment'!H219</f>
        <v>-0.51600000000000001</v>
      </c>
      <c r="K89" s="17">
        <f>-'Adjusted EBITDA by Segment'!H251</f>
        <v>-0.09</v>
      </c>
      <c r="L89" s="17">
        <f>-'Adjusted EBITDA by Segment'!H283</f>
        <v>-6.5000000000000002E-2</v>
      </c>
      <c r="M89" s="51">
        <f>SUM(I89:L89)</f>
        <v>-0.77899999999999991</v>
      </c>
      <c r="N89" s="17">
        <f>-'Adjusted EBITDA by Segment'!H347</f>
        <v>0</v>
      </c>
      <c r="O89" s="17">
        <f>-'Adjusted EBITDA by Segment'!$H379</f>
        <v>0</v>
      </c>
      <c r="P89" s="17">
        <f>-'Adjusted EBITDA by Segment'!H411</f>
        <v>0</v>
      </c>
      <c r="Q89" s="17">
        <f>-'Adjusted EBITDA by Segment'!H444</f>
        <v>0</v>
      </c>
      <c r="R89" s="51">
        <f>SUM(N89:Q89)</f>
        <v>0</v>
      </c>
      <c r="S89" s="17">
        <f>-'Adjusted EBITDA by Segment'!H508</f>
        <v>0</v>
      </c>
      <c r="T89" s="17">
        <f>-'Adjusted EBITDA by Segment'!H540</f>
        <v>0</v>
      </c>
      <c r="U89" s="17">
        <f>-'Adjusted EBITDA by Segment'!H572</f>
        <v>0</v>
      </c>
      <c r="V89" s="17">
        <f>-'Adjusted EBITDA by Segment'!H606</f>
        <v>-3.266</v>
      </c>
      <c r="W89" s="51">
        <f>SUM(S89:V89)</f>
        <v>-3.266</v>
      </c>
      <c r="X89" s="17">
        <f>-'Adjusted EBITDA by Segment'!H676</f>
        <v>-11.706</v>
      </c>
      <c r="Y89" s="17">
        <f>-'Adjusted EBITDA by Segment'!H710</f>
        <v>-8.9350000000000005</v>
      </c>
      <c r="Z89" s="17">
        <f>-'Adjusted EBITDA by Segment'!H743</f>
        <v>-9.6959999999999997</v>
      </c>
      <c r="AA89" s="17">
        <f>-'Adjusted EBITDA by Segment'!H775</f>
        <v>-10.7</v>
      </c>
      <c r="AB89" s="51">
        <f>SUM(X89:AA89)</f>
        <v>-41.036999999999992</v>
      </c>
      <c r="AC89" s="17">
        <f>-'Adjusted EBITDA by Segment'!H842</f>
        <v>-17.827000000000002</v>
      </c>
      <c r="AD89" s="17">
        <f>-'Adjusted EBITDA by Segment'!H875</f>
        <v>-4.3730000000000002</v>
      </c>
      <c r="AE89" s="346"/>
    </row>
    <row r="90" spans="2:31" ht="15" customHeight="1">
      <c r="B90" s="45" t="s">
        <v>201</v>
      </c>
      <c r="C90" s="45"/>
      <c r="D90" s="17">
        <f>-'Adjusted EBITDA by Segment'!H28</f>
        <v>-3.4359999999999999</v>
      </c>
      <c r="E90" s="17">
        <f>-'Adjusted EBITDA by Segment'!H60</f>
        <v>-2.0430000000000001</v>
      </c>
      <c r="F90" s="17">
        <f>-'Adjusted EBITDA by Segment'!H92</f>
        <v>-9.3179999999999996</v>
      </c>
      <c r="G90" s="17">
        <f>-'Adjusted EBITDA by Segment'!H124</f>
        <v>-1.9119999999999999</v>
      </c>
      <c r="H90" s="51">
        <f>SUM(D90:G90)</f>
        <v>-16.709</v>
      </c>
      <c r="I90" s="17">
        <f>-'Adjusted EBITDA by Segment'!H188</f>
        <v>3.8460000000000001</v>
      </c>
      <c r="J90" s="17">
        <f>-'Adjusted EBITDA by Segment'!H220</f>
        <v>-1.901</v>
      </c>
      <c r="K90" s="17">
        <f>-'Adjusted EBITDA by Segment'!H252</f>
        <v>-7.0339999999999998</v>
      </c>
      <c r="L90" s="17">
        <f>-'Adjusted EBITDA by Segment'!H284</f>
        <v>-41.905999999999999</v>
      </c>
      <c r="M90" s="51">
        <f>SUM(I90:L90)</f>
        <v>-46.994999999999997</v>
      </c>
      <c r="N90" s="17">
        <f>-'Adjusted EBITDA by Segment'!H348</f>
        <v>-3.5009999999999999</v>
      </c>
      <c r="O90" s="17">
        <f>-'Adjusted EBITDA by Segment'!$H380</f>
        <v>-0.95799999999999996</v>
      </c>
      <c r="P90" s="17">
        <f>-'Adjusted EBITDA by Segment'!H412</f>
        <v>40.929000000000002</v>
      </c>
      <c r="Q90" s="17">
        <f>-'Adjusted EBITDA by Segment'!H445</f>
        <v>-0.96299999999999997</v>
      </c>
      <c r="R90" s="51">
        <f>SUM(N90:Q90)</f>
        <v>35.506999999999998</v>
      </c>
      <c r="S90" s="17">
        <f>-'Adjusted EBITDA by Segment'!H509</f>
        <v>-0.82799999999999996</v>
      </c>
      <c r="T90" s="17">
        <f>-'Adjusted EBITDA by Segment'!H541</f>
        <v>-1.02</v>
      </c>
      <c r="U90" s="17">
        <f>-'Adjusted EBITDA by Segment'!H573</f>
        <v>-5.2249999999999996</v>
      </c>
      <c r="V90" s="17">
        <f>-'Adjusted EBITDA by Segment'!H607</f>
        <v>-1.25</v>
      </c>
      <c r="W90" s="51">
        <f>SUM(S90:V90)</f>
        <v>-8.3230000000000004</v>
      </c>
      <c r="X90" s="17">
        <f>-'Adjusted EBITDA by Segment'!H677</f>
        <v>-1.4379999999999999</v>
      </c>
      <c r="Y90" s="17">
        <f>-'Adjusted EBITDA by Segment'!H711</f>
        <v>-1.3859999999999999</v>
      </c>
      <c r="Z90" s="17">
        <f>-'Adjusted EBITDA by Segment'!H744</f>
        <v>24.178999999999998</v>
      </c>
      <c r="AA90" s="17">
        <f>-'Adjusted EBITDA by Segment'!H776</f>
        <v>3.2240000000000002</v>
      </c>
      <c r="AB90" s="51">
        <f>SUM(X90:AA90)</f>
        <v>24.578999999999997</v>
      </c>
      <c r="AC90" s="17">
        <f>-'Adjusted EBITDA by Segment'!H843</f>
        <v>-1.7410000000000001</v>
      </c>
      <c r="AD90" s="17">
        <f>-'Adjusted EBITDA by Segment'!H876</f>
        <v>-0.115</v>
      </c>
      <c r="AE90" s="346"/>
    </row>
    <row r="91" spans="2:31" ht="15" customHeight="1">
      <c r="B91" s="45" t="s">
        <v>17</v>
      </c>
      <c r="C91" s="45"/>
      <c r="D91" s="17">
        <f>-'Adjusted EBITDA by Segment'!H29</f>
        <v>-5.2610000000000001</v>
      </c>
      <c r="E91" s="17">
        <f>-'Adjusted EBITDA by Segment'!H61</f>
        <v>-4.4279999999999999</v>
      </c>
      <c r="F91" s="17">
        <f>-'Adjusted EBITDA by Segment'!H93</f>
        <v>-4.351</v>
      </c>
      <c r="G91" s="17">
        <f>-'Adjusted EBITDA by Segment'!H125</f>
        <v>-4.0129999999999999</v>
      </c>
      <c r="H91" s="51">
        <f t="shared" si="132"/>
        <v>-18.052999999999997</v>
      </c>
      <c r="I91" s="17">
        <f>-'Adjusted EBITDA by Segment'!H189</f>
        <v>-6.2149999999999999</v>
      </c>
      <c r="J91" s="17">
        <f>-'Adjusted EBITDA by Segment'!H221</f>
        <v>-7.7380000000000004</v>
      </c>
      <c r="K91" s="17">
        <f>-'Adjusted EBITDA by Segment'!H253</f>
        <v>-7.8</v>
      </c>
      <c r="L91" s="17">
        <f>-'Adjusted EBITDA by Segment'!H285</f>
        <v>-7.5579999999999998</v>
      </c>
      <c r="M91" s="51">
        <f t="shared" si="133"/>
        <v>-29.311</v>
      </c>
      <c r="N91" s="17">
        <f>-'Adjusted EBITDA by Segment'!H349</f>
        <v>-4.8529999999999998</v>
      </c>
      <c r="O91" s="17">
        <f>-'Adjusted EBITDA by Segment'!$H381</f>
        <v>-8.8940000000000001</v>
      </c>
      <c r="P91" s="17">
        <f>-'Adjusted EBITDA by Segment'!H413</f>
        <v>-7.04</v>
      </c>
      <c r="Q91" s="17">
        <f>-'Adjusted EBITDA by Segment'!H446</f>
        <v>-6.17</v>
      </c>
      <c r="R91" s="51">
        <f t="shared" si="134"/>
        <v>-26.957000000000001</v>
      </c>
      <c r="S91" s="17">
        <f>-'Adjusted EBITDA by Segment'!H510</f>
        <v>-6.92</v>
      </c>
      <c r="T91" s="17">
        <f>-'Adjusted EBITDA by Segment'!H542</f>
        <v>-7.2069999999999999</v>
      </c>
      <c r="U91" s="17">
        <f>-'Adjusted EBITDA by Segment'!H574</f>
        <v>-8.1329999999999991</v>
      </c>
      <c r="V91" s="17">
        <f>-'Adjusted EBITDA by Segment'!H608</f>
        <v>-8.4109999999999996</v>
      </c>
      <c r="W91" s="51">
        <f t="shared" si="135"/>
        <v>-30.670999999999999</v>
      </c>
      <c r="X91" s="17">
        <f>-'Adjusted EBITDA by Segment'!H678</f>
        <v>-8.4499999999999993</v>
      </c>
      <c r="Y91" s="17">
        <f>-'Adjusted EBITDA by Segment'!H712</f>
        <v>-10.914</v>
      </c>
      <c r="Z91" s="17">
        <f>-'Adjusted EBITDA by Segment'!H745</f>
        <v>-10.167</v>
      </c>
      <c r="AA91" s="17">
        <f>-'Adjusted EBITDA by Segment'!H777</f>
        <v>-9.3569999999999993</v>
      </c>
      <c r="AB91" s="51">
        <f t="shared" si="136"/>
        <v>-38.887999999999998</v>
      </c>
      <c r="AC91" s="17">
        <f>-'Adjusted EBITDA by Segment'!H844</f>
        <v>-10.220000000000001</v>
      </c>
      <c r="AD91" s="17">
        <f>-'Adjusted EBITDA by Segment'!H877</f>
        <v>-5.0759999999999996</v>
      </c>
      <c r="AE91" s="346"/>
    </row>
    <row r="92" spans="2:31" ht="15" customHeight="1">
      <c r="B92" s="48" t="s">
        <v>32</v>
      </c>
      <c r="C92" s="48"/>
      <c r="D92" s="58">
        <f>D85+SUM(D87:D91)</f>
        <v>86.456000000000003</v>
      </c>
      <c r="E92" s="58">
        <f>E85+SUM(E87:E91)</f>
        <v>91.359000000000009</v>
      </c>
      <c r="F92" s="58">
        <f>F85+SUM(F87:F91)</f>
        <v>105.51400000000001</v>
      </c>
      <c r="G92" s="58">
        <f>G85+SUM(G87:G91)</f>
        <v>108.348</v>
      </c>
      <c r="H92" s="57">
        <f t="shared" si="132"/>
        <v>391.67700000000002</v>
      </c>
      <c r="I92" s="58">
        <f>I85+SUM(I87:I91)</f>
        <v>101.479</v>
      </c>
      <c r="J92" s="58">
        <f>J85+SUM(J87:J91)</f>
        <v>102.54400000000003</v>
      </c>
      <c r="K92" s="58">
        <f>K85+SUM(K87:K91)</f>
        <v>107.84200000000001</v>
      </c>
      <c r="L92" s="58">
        <f>L85+SUM(L87:L91)</f>
        <v>104.94399999999999</v>
      </c>
      <c r="M92" s="57">
        <f t="shared" si="133"/>
        <v>416.80899999999997</v>
      </c>
      <c r="N92" s="58">
        <f>N85+SUM(N87:N91)</f>
        <v>104.11400000000003</v>
      </c>
      <c r="O92" s="58">
        <f>O85+SUM(O87:O91)</f>
        <v>107.67400000000001</v>
      </c>
      <c r="P92" s="58">
        <f>P85+SUM(P87:P91)</f>
        <v>108.66300000000001</v>
      </c>
      <c r="Q92" s="58">
        <f>Q85+SUM(Q87:Q91)</f>
        <v>103.74399999999999</v>
      </c>
      <c r="R92" s="57">
        <f t="shared" si="134"/>
        <v>424.19499999999999</v>
      </c>
      <c r="S92" s="58">
        <f>S85+SUM(S87:S91)</f>
        <v>104.41299999999998</v>
      </c>
      <c r="T92" s="58">
        <f>T85+SUM(T87:T91)</f>
        <v>97.626999999999995</v>
      </c>
      <c r="U92" s="58">
        <f>U85+SUM(U87:U91)</f>
        <v>99.61399999999999</v>
      </c>
      <c r="V92" s="58">
        <f>V85+SUM(V87:V91)</f>
        <v>97.922000000000011</v>
      </c>
      <c r="W92" s="57">
        <f t="shared" si="135"/>
        <v>399.57599999999996</v>
      </c>
      <c r="X92" s="58">
        <f>X85+SUM(X87:X91)</f>
        <v>111.274</v>
      </c>
      <c r="Y92" s="58">
        <f>Y85+SUM(Y87:Y91)</f>
        <v>115.21599999999999</v>
      </c>
      <c r="Z92" s="58">
        <f>Z85+SUM(Z87:Z91)</f>
        <v>105.881</v>
      </c>
      <c r="AA92" s="58">
        <f>AA85+SUM(AA87:AA91)</f>
        <v>115.11899999999997</v>
      </c>
      <c r="AB92" s="57">
        <f t="shared" si="136"/>
        <v>447.48999999999995</v>
      </c>
      <c r="AC92" s="58">
        <f>AC85+SUM(AC87:AC91)</f>
        <v>142.011</v>
      </c>
      <c r="AD92" s="58">
        <f>AD85+SUM(AD87:AD91)</f>
        <v>80.788999999999987</v>
      </c>
      <c r="AE92" s="346"/>
    </row>
    <row r="93" spans="2:31" ht="15" customHeight="1">
      <c r="D93" s="26"/>
      <c r="E93" s="26"/>
      <c r="F93" s="26"/>
      <c r="G93" s="26"/>
      <c r="H93" s="26"/>
      <c r="I93" s="26"/>
      <c r="J93" s="26"/>
      <c r="K93" s="26"/>
      <c r="L93" s="26"/>
      <c r="M93" s="26"/>
      <c r="N93" s="26"/>
      <c r="O93" s="26"/>
      <c r="P93" s="26"/>
      <c r="Q93" s="26"/>
      <c r="R93" s="26"/>
      <c r="S93" s="26"/>
      <c r="T93" s="26"/>
      <c r="U93" s="26"/>
      <c r="V93" s="26"/>
      <c r="W93" s="26"/>
      <c r="X93" s="26"/>
      <c r="Y93" s="27"/>
      <c r="Z93" s="27"/>
      <c r="AA93" s="26"/>
      <c r="AB93" s="26"/>
      <c r="AC93" s="26"/>
      <c r="AD93" s="26"/>
    </row>
    <row r="94" spans="2:31" ht="15" customHeight="1">
      <c r="D94" s="54"/>
      <c r="E94" s="54"/>
      <c r="F94" s="54"/>
      <c r="G94" s="54"/>
      <c r="H94" s="54"/>
      <c r="I94" s="54"/>
      <c r="J94" s="54"/>
      <c r="K94" s="54"/>
      <c r="L94" s="54"/>
      <c r="M94" s="54"/>
      <c r="N94" s="54"/>
      <c r="O94" s="54"/>
      <c r="P94" s="54"/>
      <c r="Q94" s="54"/>
      <c r="R94" s="54"/>
      <c r="S94" s="54"/>
      <c r="T94" s="54"/>
      <c r="U94" s="54"/>
      <c r="V94" s="54"/>
      <c r="W94" s="54"/>
      <c r="X94" s="54"/>
      <c r="Y94" s="30"/>
      <c r="Z94" s="30"/>
      <c r="AA94" s="54"/>
      <c r="AB94" s="54"/>
      <c r="AC94" s="54"/>
      <c r="AD94" s="54"/>
    </row>
    <row r="95" spans="2:31" ht="15" customHeight="1">
      <c r="B95" s="203" t="s">
        <v>238</v>
      </c>
      <c r="C95" s="12"/>
      <c r="D95" s="54"/>
      <c r="E95" s="54"/>
      <c r="F95" s="54"/>
      <c r="G95" s="54"/>
      <c r="H95" s="54"/>
      <c r="I95" s="54"/>
      <c r="J95" s="54"/>
      <c r="K95" s="54"/>
      <c r="L95" s="54"/>
      <c r="M95" s="54"/>
      <c r="N95" s="54"/>
      <c r="O95" s="54"/>
      <c r="P95" s="54"/>
      <c r="Q95" s="54"/>
      <c r="R95" s="54"/>
      <c r="S95" s="54"/>
      <c r="T95" s="54"/>
      <c r="U95" s="54"/>
      <c r="V95" s="54"/>
      <c r="W95" s="54"/>
      <c r="X95" s="54"/>
      <c r="Y95" s="30"/>
      <c r="Z95" s="30"/>
      <c r="AA95" s="54"/>
      <c r="AB95" s="54"/>
      <c r="AC95" s="54"/>
      <c r="AD95" s="54"/>
    </row>
    <row r="96" spans="2:31" ht="15" customHeight="1">
      <c r="B96" s="37" t="s">
        <v>236</v>
      </c>
      <c r="C96" s="37"/>
      <c r="D96" s="55">
        <f>'Adjusted EBITDA by Segment'!H22</f>
        <v>8.5190000000000001</v>
      </c>
      <c r="E96" s="55">
        <f>'Adjusted EBITDA by Segment'!H54</f>
        <v>5.3070000000000004</v>
      </c>
      <c r="F96" s="55">
        <f>'Adjusted EBITDA by Segment'!H86</f>
        <v>0.372</v>
      </c>
      <c r="G96" s="55">
        <f>'Adjusted EBITDA by Segment'!H118</f>
        <v>0.64400000000000002</v>
      </c>
      <c r="H96" s="40">
        <f>SUM(D96:G96)</f>
        <v>14.842000000000001</v>
      </c>
      <c r="I96" s="55">
        <f>'Adjusted EBITDA by Segment'!H182</f>
        <v>0.76300000000000001</v>
      </c>
      <c r="J96" s="55">
        <f>'Adjusted EBITDA by Segment'!H214</f>
        <v>0.76300000000000001</v>
      </c>
      <c r="K96" s="55">
        <f>'Adjusted EBITDA by Segment'!$H246</f>
        <v>0.71799999999999997</v>
      </c>
      <c r="L96" s="55">
        <f>'Adjusted EBITDA by Segment'!$H278</f>
        <v>0.53600000000000003</v>
      </c>
      <c r="M96" s="40">
        <f>SUM(I96:L96)</f>
        <v>2.78</v>
      </c>
      <c r="N96" s="55">
        <f>'Adjusted EBITDA by Segment'!H342</f>
        <v>0.89800000000000002</v>
      </c>
      <c r="O96" s="55">
        <f>'Adjusted EBITDA by Segment'!$H374</f>
        <v>0.51300000000000001</v>
      </c>
      <c r="P96" s="55">
        <f>'Adjusted EBITDA by Segment'!H406</f>
        <v>0.35699999999999998</v>
      </c>
      <c r="Q96" s="55">
        <f>'Adjusted EBITDA by Segment'!H439</f>
        <v>0.81200000000000006</v>
      </c>
      <c r="R96" s="40">
        <f>SUM(N96:Q96)</f>
        <v>2.58</v>
      </c>
      <c r="S96" s="55">
        <f>'Adjusted EBITDA by Segment'!H503</f>
        <v>1.171</v>
      </c>
      <c r="T96" s="55">
        <f>'Adjusted EBITDA by Segment'!H535</f>
        <v>0.95099999999999996</v>
      </c>
      <c r="U96" s="55">
        <f>'Adjusted EBITDA by Segment'!H567</f>
        <v>0.33300000000000002</v>
      </c>
      <c r="V96" s="55">
        <f>'Adjusted EBITDA by Segment'!H601</f>
        <v>0.10100000000000001</v>
      </c>
      <c r="W96" s="40">
        <f>SUM(S96:V96)</f>
        <v>2.556</v>
      </c>
      <c r="X96" s="55">
        <f>'Adjusted EBITDA by Segment'!H671</f>
        <v>0.53300000000000003</v>
      </c>
      <c r="Y96" s="55">
        <f>'Adjusted EBITDA by Segment'!H705</f>
        <v>0.41299999999999998</v>
      </c>
      <c r="Z96" s="55">
        <f>'Adjusted EBITDA by Segment'!H738</f>
        <v>1.0269999999999999</v>
      </c>
      <c r="AA96" s="55">
        <f>'Adjusted EBITDA by Segment'!H770</f>
        <v>7.0999999999999994E-2</v>
      </c>
      <c r="AB96" s="40">
        <f>SUM(X96:AA96)</f>
        <v>2.044</v>
      </c>
      <c r="AC96" s="55">
        <f>'Adjusted EBITDA by Segment'!H837</f>
        <v>-0.68600000000000005</v>
      </c>
      <c r="AD96" s="55">
        <f>'Adjusted EBITDA by Segment'!H870</f>
        <v>-0.499</v>
      </c>
      <c r="AE96" s="346"/>
    </row>
    <row r="97" spans="2:31" ht="15" customHeight="1">
      <c r="B97" s="41" t="s">
        <v>3</v>
      </c>
      <c r="C97" s="41"/>
      <c r="D97" s="174"/>
      <c r="E97" s="174"/>
      <c r="F97" s="174"/>
      <c r="G97" s="174"/>
      <c r="H97" s="51"/>
      <c r="I97" s="174"/>
      <c r="J97" s="174"/>
      <c r="K97" s="174"/>
      <c r="L97" s="174"/>
      <c r="M97" s="51"/>
      <c r="N97" s="174"/>
      <c r="O97" s="174"/>
      <c r="P97" s="174"/>
      <c r="Q97" s="174"/>
      <c r="R97" s="51"/>
      <c r="S97" s="174"/>
      <c r="T97" s="174"/>
      <c r="U97" s="174"/>
      <c r="V97" s="174"/>
      <c r="W97" s="51"/>
      <c r="X97" s="174"/>
      <c r="Y97" s="174"/>
      <c r="Z97" s="174"/>
      <c r="AA97" s="174"/>
      <c r="AB97" s="51"/>
      <c r="AC97" s="174"/>
      <c r="AD97" s="174"/>
    </row>
    <row r="98" spans="2:31" ht="15" customHeight="1">
      <c r="B98" s="204" t="s">
        <v>204</v>
      </c>
      <c r="C98" s="59"/>
      <c r="D98" s="17">
        <f>'Adjusted EBITDA by Segment'!H23</f>
        <v>0.80100000000000005</v>
      </c>
      <c r="E98" s="17">
        <f>'Adjusted EBITDA by Segment'!H55</f>
        <v>0.80100000000000005</v>
      </c>
      <c r="F98" s="17">
        <f>'Adjusted EBITDA by Segment'!H87</f>
        <v>0</v>
      </c>
      <c r="G98" s="17">
        <f>'Adjusted EBITDA by Segment'!H119</f>
        <v>0</v>
      </c>
      <c r="H98" s="51">
        <f>SUM(D98:G98)</f>
        <v>1.6020000000000001</v>
      </c>
      <c r="I98" s="17">
        <f>'Adjusted EBITDA by Segment'!H183</f>
        <v>0</v>
      </c>
      <c r="J98" s="174">
        <f>'Adjusted EBITDA by Segment'!H215</f>
        <v>0</v>
      </c>
      <c r="K98" s="174">
        <f>'Adjusted EBITDA by Segment'!$H247</f>
        <v>0</v>
      </c>
      <c r="L98" s="174">
        <f>'Adjusted EBITDA by Segment'!$H279</f>
        <v>0</v>
      </c>
      <c r="M98" s="51">
        <f>SUM(I98:L98)</f>
        <v>0</v>
      </c>
      <c r="N98" s="17">
        <f>'Adjusted EBITDA by Segment'!H343</f>
        <v>0</v>
      </c>
      <c r="O98" s="174">
        <f>'Adjusted EBITDA by Segment'!$H375</f>
        <v>0</v>
      </c>
      <c r="P98" s="17">
        <f>'Adjusted EBITDA by Segment'!H407</f>
        <v>0</v>
      </c>
      <c r="Q98" s="17">
        <f>'Adjusted EBITDA by Segment'!H440</f>
        <v>0</v>
      </c>
      <c r="R98" s="51">
        <f>SUM(N98:Q98)</f>
        <v>0</v>
      </c>
      <c r="S98" s="17">
        <f>'Adjusted EBITDA by Segment'!H504</f>
        <v>0</v>
      </c>
      <c r="T98" s="174">
        <f>'Adjusted EBITDA by Segment'!H536</f>
        <v>0</v>
      </c>
      <c r="U98" s="174">
        <f>'Adjusted EBITDA by Segment'!H568</f>
        <v>0</v>
      </c>
      <c r="V98" s="174">
        <f>'Adjusted EBITDA by Segment'!H602</f>
        <v>0</v>
      </c>
      <c r="W98" s="51">
        <f>SUM(S98:V98)</f>
        <v>0</v>
      </c>
      <c r="X98" s="174">
        <f>'Adjusted EBITDA by Segment'!H672</f>
        <v>0</v>
      </c>
      <c r="Y98" s="174">
        <f>'Adjusted EBITDA by Segment'!H706</f>
        <v>0</v>
      </c>
      <c r="Z98" s="174">
        <f>'Adjusted EBITDA by Segment'!H739</f>
        <v>0</v>
      </c>
      <c r="AA98" s="174">
        <f>'Adjusted EBITDA by Segment'!H771</f>
        <v>0</v>
      </c>
      <c r="AB98" s="51">
        <f>SUM(X98:AA98)</f>
        <v>0</v>
      </c>
      <c r="AC98" s="174">
        <f>'Adjusted EBITDA by Segment'!H838</f>
        <v>0</v>
      </c>
      <c r="AD98" s="174">
        <v>0</v>
      </c>
      <c r="AE98" s="346"/>
    </row>
    <row r="99" spans="2:31" ht="15" customHeight="1">
      <c r="B99" s="48" t="s">
        <v>239</v>
      </c>
      <c r="C99" s="48"/>
      <c r="D99" s="58">
        <f>SUM(D96,D98)</f>
        <v>9.32</v>
      </c>
      <c r="E99" s="58">
        <f>SUM(E96,E98)</f>
        <v>6.1080000000000005</v>
      </c>
      <c r="F99" s="58">
        <f>SUM(F96,F98)</f>
        <v>0.372</v>
      </c>
      <c r="G99" s="58">
        <f>SUM(G96,G98)</f>
        <v>0.64400000000000002</v>
      </c>
      <c r="H99" s="57">
        <f>SUM(D99:G99)</f>
        <v>16.443999999999999</v>
      </c>
      <c r="I99" s="58">
        <f>SUM(I96,I98)</f>
        <v>0.76300000000000001</v>
      </c>
      <c r="J99" s="58">
        <f>SUM(J96,J98)</f>
        <v>0.76300000000000001</v>
      </c>
      <c r="K99" s="58">
        <f>SUM(K96,K98)</f>
        <v>0.71799999999999997</v>
      </c>
      <c r="L99" s="58">
        <f>SUM(L96,L98)</f>
        <v>0.53600000000000003</v>
      </c>
      <c r="M99" s="57">
        <f>SUM(I99:L99)</f>
        <v>2.78</v>
      </c>
      <c r="N99" s="58">
        <f>SUM(N96,N98)</f>
        <v>0.89800000000000002</v>
      </c>
      <c r="O99" s="58">
        <f>SUM(O96,O98)</f>
        <v>0.51300000000000001</v>
      </c>
      <c r="P99" s="58">
        <f t="shared" ref="P99:Q99" si="137">SUM(P96,P98)</f>
        <v>0.35699999999999998</v>
      </c>
      <c r="Q99" s="58">
        <f t="shared" si="137"/>
        <v>0.81200000000000006</v>
      </c>
      <c r="R99" s="57">
        <f>SUM(N99:Q99)</f>
        <v>2.58</v>
      </c>
      <c r="S99" s="58">
        <f>SUM(S96,S98)</f>
        <v>1.171</v>
      </c>
      <c r="T99" s="58">
        <f>SUM(T96,T98)</f>
        <v>0.95099999999999996</v>
      </c>
      <c r="U99" s="58">
        <f>SUM(U96,U98)</f>
        <v>0.33300000000000002</v>
      </c>
      <c r="V99" s="58">
        <f>SUM(V96,V98)</f>
        <v>0.10100000000000001</v>
      </c>
      <c r="W99" s="57">
        <f>SUM(S99:V99)</f>
        <v>2.556</v>
      </c>
      <c r="X99" s="58">
        <f>SUM(X96,X98)</f>
        <v>0.53300000000000003</v>
      </c>
      <c r="Y99" s="58">
        <f>SUM(Y96,Y98)</f>
        <v>0.41299999999999998</v>
      </c>
      <c r="Z99" s="58">
        <f>SUM(Z96,Z98)</f>
        <v>1.0269999999999999</v>
      </c>
      <c r="AA99" s="58">
        <f>SUM(AA96,AA98)</f>
        <v>7.0999999999999994E-2</v>
      </c>
      <c r="AB99" s="57">
        <f>SUM(X99:AA99)</f>
        <v>2.044</v>
      </c>
      <c r="AC99" s="58">
        <f>SUM(AC96,AC98)</f>
        <v>-0.68600000000000005</v>
      </c>
      <c r="AD99" s="58">
        <f>SUM(AD96,AD98)</f>
        <v>-0.499</v>
      </c>
      <c r="AE99" s="346"/>
    </row>
    <row r="100" spans="2:31" ht="15" customHeight="1">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6"/>
      <c r="AB100" s="26"/>
      <c r="AC100" s="26"/>
      <c r="AD100" s="26"/>
    </row>
    <row r="101" spans="2:31" ht="15" customHeight="1">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6"/>
      <c r="AB101" s="26"/>
      <c r="AC101" s="26"/>
      <c r="AD101" s="26"/>
    </row>
    <row r="102" spans="2:31" ht="15" customHeight="1">
      <c r="B102" s="12" t="s">
        <v>48</v>
      </c>
      <c r="C102" s="12"/>
      <c r="D102" s="54"/>
      <c r="E102" s="54"/>
      <c r="F102" s="54"/>
      <c r="G102" s="54"/>
      <c r="H102" s="54"/>
      <c r="I102" s="54"/>
      <c r="J102" s="54"/>
      <c r="K102" s="54"/>
      <c r="L102" s="54"/>
      <c r="M102" s="54"/>
      <c r="N102" s="54"/>
      <c r="O102" s="54"/>
      <c r="P102" s="54"/>
      <c r="Q102" s="54"/>
      <c r="R102" s="54"/>
      <c r="S102" s="54"/>
      <c r="T102" s="54"/>
      <c r="U102" s="54"/>
      <c r="V102" s="54"/>
      <c r="W102" s="54"/>
      <c r="X102" s="54"/>
      <c r="Y102" s="30"/>
      <c r="Z102" s="30"/>
      <c r="AA102" s="54"/>
      <c r="AB102" s="54"/>
      <c r="AC102" s="54"/>
      <c r="AD102" s="54"/>
    </row>
    <row r="103" spans="2:31" ht="15" customHeight="1">
      <c r="B103" s="37" t="s">
        <v>49</v>
      </c>
      <c r="C103" s="37"/>
      <c r="D103" s="55">
        <f>-SUM(D76,D87)</f>
        <v>90.061000000000007</v>
      </c>
      <c r="E103" s="55">
        <f>-SUM(E76,E87)</f>
        <v>76.556000000000012</v>
      </c>
      <c r="F103" s="55">
        <f>-SUM(F76,F87)</f>
        <v>88.236999999999995</v>
      </c>
      <c r="G103" s="55">
        <f>-SUM(G76,G87)</f>
        <v>96.626000000000005</v>
      </c>
      <c r="H103" s="40">
        <f>SUM(D103:G103)</f>
        <v>351.48</v>
      </c>
      <c r="I103" s="55">
        <f>-SUM(I76,I87)</f>
        <v>96.283000000000001</v>
      </c>
      <c r="J103" s="55">
        <f>-SUM(J76,J87)</f>
        <v>98.442999999999998</v>
      </c>
      <c r="K103" s="55">
        <f>-SUM(K76,K87)</f>
        <v>109.23</v>
      </c>
      <c r="L103" s="55">
        <f>-SUM(L76,L87)</f>
        <v>110.03</v>
      </c>
      <c r="M103" s="40">
        <f>SUM(I103:L103)</f>
        <v>413.98599999999999</v>
      </c>
      <c r="N103" s="55">
        <f>-SUM(N76,N87)</f>
        <v>105.67</v>
      </c>
      <c r="O103" s="55">
        <f>-SUM(O76,O87)</f>
        <v>93.016999999999996</v>
      </c>
      <c r="P103" s="55">
        <f>-SUM(P76,P87)</f>
        <v>97.042000000000002</v>
      </c>
      <c r="Q103" s="55">
        <f>-SUM(Q76,Q87)</f>
        <v>105.14200000000001</v>
      </c>
      <c r="R103" s="40">
        <f>SUM(N103:Q103)</f>
        <v>400.87100000000004</v>
      </c>
      <c r="S103" s="55">
        <f>-SUM(S76,S87)</f>
        <v>101.876</v>
      </c>
      <c r="T103" s="55">
        <f>-SUM(T76,T87)</f>
        <v>102.94299999999998</v>
      </c>
      <c r="U103" s="55">
        <f>-SUM(U76,U87)</f>
        <v>102.732</v>
      </c>
      <c r="V103" s="55">
        <f>-SUM(V76,V87)</f>
        <v>105.79299999999999</v>
      </c>
      <c r="W103" s="40">
        <f>SUM(S103:V103)</f>
        <v>413.34399999999999</v>
      </c>
      <c r="X103" s="55">
        <f>-SUM(X76,X87)</f>
        <v>103.44299999999997</v>
      </c>
      <c r="Y103" s="55">
        <f>-SUM(Y76,Y87)</f>
        <v>104.84700000000001</v>
      </c>
      <c r="Z103" s="55">
        <f>-SUM(Z76,Z87)</f>
        <v>103.61500000000001</v>
      </c>
      <c r="AA103" s="55">
        <f>-SUM(AA76,AA87)</f>
        <v>102.71600000000002</v>
      </c>
      <c r="AB103" s="40">
        <f>SUM(X103:AA103)</f>
        <v>414.62099999999998</v>
      </c>
      <c r="AC103" s="55">
        <f>-SUM(AC76,AC87)</f>
        <v>95.861000000000004</v>
      </c>
      <c r="AD103" s="55">
        <f>-SUM(AD76,AD87)</f>
        <v>93.953999999999994</v>
      </c>
      <c r="AE103" s="346"/>
    </row>
    <row r="104" spans="2:31" ht="15" customHeight="1">
      <c r="B104" s="41" t="s">
        <v>3</v>
      </c>
      <c r="C104" s="41"/>
      <c r="D104" s="174"/>
      <c r="E104" s="174"/>
      <c r="F104" s="174"/>
      <c r="G104" s="174"/>
      <c r="H104" s="51"/>
      <c r="I104" s="174"/>
      <c r="J104" s="174"/>
      <c r="K104" s="174"/>
      <c r="L104" s="174"/>
      <c r="M104" s="51"/>
      <c r="N104" s="174"/>
      <c r="O104" s="174"/>
      <c r="P104" s="174"/>
      <c r="Q104" s="174"/>
      <c r="R104" s="51"/>
      <c r="S104" s="174"/>
      <c r="T104" s="174"/>
      <c r="U104" s="174"/>
      <c r="V104" s="174"/>
      <c r="W104" s="51"/>
      <c r="X104" s="174"/>
      <c r="Y104" s="174"/>
      <c r="Z104" s="174"/>
      <c r="AA104" s="174"/>
      <c r="AB104" s="51"/>
      <c r="AC104" s="174"/>
      <c r="AD104" s="174"/>
      <c r="AE104" s="346"/>
    </row>
    <row r="105" spans="2:31" ht="15" customHeight="1">
      <c r="B105" s="204" t="s">
        <v>79</v>
      </c>
      <c r="C105" s="59"/>
      <c r="D105" s="17">
        <f>-D14</f>
        <v>-21.675000000000001</v>
      </c>
      <c r="E105" s="17">
        <f>-E14</f>
        <v>-23.210999999999999</v>
      </c>
      <c r="F105" s="17">
        <f>-F14</f>
        <v>-31.384</v>
      </c>
      <c r="G105" s="17">
        <f>-G14</f>
        <v>-31.850999999999999</v>
      </c>
      <c r="H105" s="51">
        <f>SUM(D105:G105)</f>
        <v>-108.121</v>
      </c>
      <c r="I105" s="17">
        <f>-I14</f>
        <v>-34.130000000000003</v>
      </c>
      <c r="J105" s="17">
        <f>-J14</f>
        <v>-34.018000000000001</v>
      </c>
      <c r="K105" s="17">
        <f>-K14</f>
        <v>-39.43</v>
      </c>
      <c r="L105" s="17">
        <f>-L14</f>
        <v>-35.847000000000001</v>
      </c>
      <c r="M105" s="51">
        <f>SUM(I105:L105)</f>
        <v>-143.42500000000001</v>
      </c>
      <c r="N105" s="17">
        <f>-N14</f>
        <v>-35.180999999999997</v>
      </c>
      <c r="O105" s="17">
        <f>-O14</f>
        <v>-20.259</v>
      </c>
      <c r="P105" s="17">
        <f>-P14</f>
        <v>-20.225999999999999</v>
      </c>
      <c r="Q105" s="17">
        <f>-Q14</f>
        <v>-20.193999999999999</v>
      </c>
      <c r="R105" s="51">
        <f>SUM(N105:Q105)</f>
        <v>-95.86</v>
      </c>
      <c r="S105" s="17">
        <f>-S14</f>
        <v>-17.59</v>
      </c>
      <c r="T105" s="17">
        <f>-T14</f>
        <v>-17.588000000000001</v>
      </c>
      <c r="U105" s="17">
        <f>-U14</f>
        <v>-16.407</v>
      </c>
      <c r="V105" s="17">
        <f>-V14</f>
        <v>-16.422999999999998</v>
      </c>
      <c r="W105" s="51">
        <f>SUM(S105:V105)</f>
        <v>-68.007999999999996</v>
      </c>
      <c r="X105" s="17">
        <f>-X14</f>
        <v>-15.984</v>
      </c>
      <c r="Y105" s="17">
        <f>-Y14</f>
        <v>-16.010999999999999</v>
      </c>
      <c r="Z105" s="17">
        <f>-Z14</f>
        <v>-15.976000000000001</v>
      </c>
      <c r="AA105" s="17">
        <f>-AA14</f>
        <v>-16.633000000000003</v>
      </c>
      <c r="AB105" s="51">
        <f>SUM(X105:AA105)</f>
        <v>-64.603999999999999</v>
      </c>
      <c r="AC105" s="17">
        <f>-AC14</f>
        <v>-16.800999999999998</v>
      </c>
      <c r="AD105" s="17">
        <f>-AD14</f>
        <v>-16.509</v>
      </c>
      <c r="AE105" s="346"/>
    </row>
    <row r="106" spans="2:31" ht="15" customHeight="1">
      <c r="B106" s="204" t="s">
        <v>204</v>
      </c>
      <c r="C106" s="59"/>
      <c r="D106" s="17">
        <f>D98</f>
        <v>0.80100000000000005</v>
      </c>
      <c r="E106" s="17">
        <f>E98</f>
        <v>0.80100000000000005</v>
      </c>
      <c r="F106" s="17">
        <f>F98</f>
        <v>0</v>
      </c>
      <c r="G106" s="17">
        <f>G98</f>
        <v>0</v>
      </c>
      <c r="H106" s="51">
        <f>SUM(D106:G106)</f>
        <v>1.6020000000000001</v>
      </c>
      <c r="I106" s="17">
        <f>I98</f>
        <v>0</v>
      </c>
      <c r="J106" s="17">
        <f>J98</f>
        <v>0</v>
      </c>
      <c r="K106" s="17">
        <f>K98</f>
        <v>0</v>
      </c>
      <c r="L106" s="17">
        <f>L98</f>
        <v>0</v>
      </c>
      <c r="M106" s="51">
        <f>SUM(I106:L106)</f>
        <v>0</v>
      </c>
      <c r="N106" s="17">
        <f>N98</f>
        <v>0</v>
      </c>
      <c r="O106" s="17">
        <f>O98</f>
        <v>0</v>
      </c>
      <c r="P106" s="17">
        <f t="shared" ref="P106:Q106" si="138">P98</f>
        <v>0</v>
      </c>
      <c r="Q106" s="17">
        <f t="shared" si="138"/>
        <v>0</v>
      </c>
      <c r="R106" s="51">
        <f>SUM(N106:Q106)</f>
        <v>0</v>
      </c>
      <c r="S106" s="17">
        <f>S98</f>
        <v>0</v>
      </c>
      <c r="T106" s="17">
        <f>T98</f>
        <v>0</v>
      </c>
      <c r="U106" s="17">
        <f>U98</f>
        <v>0</v>
      </c>
      <c r="V106" s="17">
        <f>V98</f>
        <v>0</v>
      </c>
      <c r="W106" s="51">
        <f>SUM(S106:V106)</f>
        <v>0</v>
      </c>
      <c r="X106" s="17">
        <f>X98</f>
        <v>0</v>
      </c>
      <c r="Y106" s="17">
        <f>Y98</f>
        <v>0</v>
      </c>
      <c r="Z106" s="17">
        <f>Z98</f>
        <v>0</v>
      </c>
      <c r="AA106" s="17">
        <f>AA98</f>
        <v>0</v>
      </c>
      <c r="AB106" s="51">
        <f>SUM(X106:AA106)</f>
        <v>0</v>
      </c>
      <c r="AC106" s="17">
        <f>AC98</f>
        <v>0</v>
      </c>
      <c r="AD106" s="17">
        <f>AD98</f>
        <v>0</v>
      </c>
      <c r="AE106" s="346"/>
    </row>
    <row r="107" spans="2:31" ht="15" customHeight="1">
      <c r="B107" s="45" t="s">
        <v>86</v>
      </c>
      <c r="C107" s="45"/>
      <c r="D107" s="17">
        <f>-D77</f>
        <v>11.172000000000001</v>
      </c>
      <c r="E107" s="17">
        <f>-E77</f>
        <v>10.878</v>
      </c>
      <c r="F107" s="17">
        <f>-F77</f>
        <v>9.5250000000000004</v>
      </c>
      <c r="G107" s="17">
        <f>-G77</f>
        <v>11.946</v>
      </c>
      <c r="H107" s="51">
        <f>SUM(D107:G107)</f>
        <v>43.521000000000001</v>
      </c>
      <c r="I107" s="17">
        <f>-I77</f>
        <v>12.337</v>
      </c>
      <c r="J107" s="17">
        <f>-J77</f>
        <v>13.896000000000001</v>
      </c>
      <c r="K107" s="17">
        <f>-K77</f>
        <v>17.138999999999999</v>
      </c>
      <c r="L107" s="17">
        <f>-L77</f>
        <v>12.352</v>
      </c>
      <c r="M107" s="51">
        <f>SUM(I107:L107)</f>
        <v>55.724000000000004</v>
      </c>
      <c r="N107" s="17">
        <f>-N77</f>
        <v>16.132000000000001</v>
      </c>
      <c r="O107" s="17">
        <f>-O77</f>
        <v>16.161000000000001</v>
      </c>
      <c r="P107" s="17">
        <f>-P77</f>
        <v>18.004999999999999</v>
      </c>
      <c r="Q107" s="17">
        <f>-Q77</f>
        <v>17.113</v>
      </c>
      <c r="R107" s="51">
        <f>SUM(N107:Q107)</f>
        <v>67.411000000000001</v>
      </c>
      <c r="S107" s="17">
        <f>-S77</f>
        <v>19.456</v>
      </c>
      <c r="T107" s="17">
        <f>-T77</f>
        <v>19.661000000000001</v>
      </c>
      <c r="U107" s="17">
        <f>-U77</f>
        <v>18.207000000000001</v>
      </c>
      <c r="V107" s="17">
        <f>-V77</f>
        <v>20.297999999999998</v>
      </c>
      <c r="W107" s="51">
        <f>SUM(S107:V107)</f>
        <v>77.622</v>
      </c>
      <c r="X107" s="17">
        <f>-X77</f>
        <v>19.128</v>
      </c>
      <c r="Y107" s="17">
        <f>-Y77</f>
        <v>19.846</v>
      </c>
      <c r="Z107" s="17">
        <f>-Z77</f>
        <v>20.850999999999999</v>
      </c>
      <c r="AA107" s="17">
        <f>-AA77</f>
        <v>23.11</v>
      </c>
      <c r="AB107" s="51">
        <f>SUM(X107:AA107)</f>
        <v>82.935000000000002</v>
      </c>
      <c r="AC107" s="17">
        <f>-AC77</f>
        <v>18.213000000000001</v>
      </c>
      <c r="AD107" s="17">
        <f>-AD77</f>
        <v>19.076000000000001</v>
      </c>
      <c r="AE107" s="346"/>
    </row>
    <row r="108" spans="2:31" ht="15" customHeight="1">
      <c r="B108" s="48" t="s">
        <v>50</v>
      </c>
      <c r="C108" s="48"/>
      <c r="D108" s="58">
        <f>SUM(D103,D105:D107)</f>
        <v>80.359000000000009</v>
      </c>
      <c r="E108" s="58">
        <f>SUM(E103,E105:E107)</f>
        <v>65.024000000000015</v>
      </c>
      <c r="F108" s="58">
        <f>SUM(F103,F105:F107)</f>
        <v>66.378</v>
      </c>
      <c r="G108" s="58">
        <f>SUM(G103,G105:G107)</f>
        <v>76.721000000000004</v>
      </c>
      <c r="H108" s="57">
        <f>SUM(D108:G108)</f>
        <v>288.48200000000003</v>
      </c>
      <c r="I108" s="58">
        <f>SUM(I103,I105:I107)</f>
        <v>74.489999999999995</v>
      </c>
      <c r="J108" s="58">
        <f>SUM(J103,J105:J107)</f>
        <v>78.320999999999998</v>
      </c>
      <c r="K108" s="58">
        <f>SUM(K103,K105:K107)</f>
        <v>86.939000000000007</v>
      </c>
      <c r="L108" s="58">
        <f>SUM(L103,L105:L107)</f>
        <v>86.534999999999997</v>
      </c>
      <c r="M108" s="57">
        <f>SUM(I108:L108)</f>
        <v>326.28499999999997</v>
      </c>
      <c r="N108" s="58">
        <f>SUM(N103,N105:N107)</f>
        <v>86.621000000000009</v>
      </c>
      <c r="O108" s="58">
        <f>SUM(O103,O105:O107)</f>
        <v>88.918999999999997</v>
      </c>
      <c r="P108" s="58">
        <f t="shared" ref="P108:Q108" si="139">SUM(P103,P105:P107)</f>
        <v>94.820999999999998</v>
      </c>
      <c r="Q108" s="58">
        <f t="shared" si="139"/>
        <v>102.06100000000001</v>
      </c>
      <c r="R108" s="57">
        <f>SUM(N108:Q108)</f>
        <v>372.42200000000003</v>
      </c>
      <c r="S108" s="58">
        <f>SUM(S103,S105:S107)</f>
        <v>103.742</v>
      </c>
      <c r="T108" s="58">
        <f>SUM(T103,T105:T107)</f>
        <v>105.01599999999999</v>
      </c>
      <c r="U108" s="58">
        <f>SUM(U103,U105:U107)</f>
        <v>104.53200000000001</v>
      </c>
      <c r="V108" s="58">
        <f>SUM(V103,V105:V107)</f>
        <v>109.66799999999999</v>
      </c>
      <c r="W108" s="57">
        <f>SUM(S108:V108)</f>
        <v>422.95799999999997</v>
      </c>
      <c r="X108" s="58">
        <f>SUM(X103,X105:X107)</f>
        <v>106.58699999999997</v>
      </c>
      <c r="Y108" s="58">
        <f>SUM(Y103,Y105:Y107)</f>
        <v>108.68200000000002</v>
      </c>
      <c r="Z108" s="58">
        <f>SUM(Z103,Z105:Z107)</f>
        <v>108.49000000000001</v>
      </c>
      <c r="AA108" s="58">
        <f>SUM(AA103,AA105:AA107)</f>
        <v>109.19300000000003</v>
      </c>
      <c r="AB108" s="57">
        <f>SUM(X108:AA108)</f>
        <v>432.95200000000006</v>
      </c>
      <c r="AC108" s="58">
        <f>SUM(AC103,AC105:AC107)</f>
        <v>97.272999999999996</v>
      </c>
      <c r="AD108" s="58">
        <f>SUM(AD103,AD105:AD107)</f>
        <v>96.520999999999987</v>
      </c>
      <c r="AE108" s="346"/>
    </row>
    <row r="109" spans="2:31" s="10" customFormat="1" ht="15" customHeight="1">
      <c r="B109" s="196"/>
      <c r="C109" s="196"/>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334"/>
      <c r="Z109" s="334"/>
      <c r="AA109" s="197"/>
      <c r="AB109" s="197"/>
      <c r="AC109" s="197"/>
      <c r="AD109" s="197"/>
    </row>
    <row r="110" spans="2:31" s="10" customFormat="1" ht="15" customHeight="1">
      <c r="B110" s="196"/>
      <c r="C110" s="196"/>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334"/>
      <c r="Z110" s="334"/>
      <c r="AA110" s="197"/>
      <c r="AB110" s="197"/>
      <c r="AC110" s="197"/>
      <c r="AD110" s="197"/>
    </row>
    <row r="111" spans="2:31" ht="15" customHeight="1">
      <c r="B111" s="203" t="s">
        <v>240</v>
      </c>
      <c r="C111" s="20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44"/>
      <c r="Z111" s="44"/>
      <c r="AA111" s="173"/>
      <c r="AB111" s="173"/>
      <c r="AC111" s="173"/>
      <c r="AD111" s="173"/>
    </row>
    <row r="112" spans="2:31" ht="15" customHeight="1">
      <c r="B112" s="101" t="s">
        <v>39</v>
      </c>
      <c r="C112" s="101"/>
      <c r="D112" s="205">
        <f t="shared" ref="D112:T112" si="140">D61</f>
        <v>118.992</v>
      </c>
      <c r="E112" s="205">
        <f t="shared" si="140"/>
        <v>122.60499999999999</v>
      </c>
      <c r="F112" s="205">
        <f t="shared" si="140"/>
        <v>108.77200000000002</v>
      </c>
      <c r="G112" s="205">
        <f t="shared" si="140"/>
        <v>109.40000000000009</v>
      </c>
      <c r="H112" s="148">
        <f t="shared" si="140"/>
        <v>459.76900000000012</v>
      </c>
      <c r="I112" s="205">
        <f t="shared" si="140"/>
        <v>171.42199999999997</v>
      </c>
      <c r="J112" s="205">
        <f t="shared" si="140"/>
        <v>142.03900000000004</v>
      </c>
      <c r="K112" s="205">
        <f t="shared" si="140"/>
        <v>90.15</v>
      </c>
      <c r="L112" s="205">
        <f t="shared" si="140"/>
        <v>55.961000000000013</v>
      </c>
      <c r="M112" s="148">
        <f t="shared" si="140"/>
        <v>459.572</v>
      </c>
      <c r="N112" s="205">
        <f t="shared" si="140"/>
        <v>163.32599999999999</v>
      </c>
      <c r="O112" s="205">
        <f t="shared" si="140"/>
        <v>18.718000000000018</v>
      </c>
      <c r="P112" s="205">
        <f t="shared" si="140"/>
        <v>176.79599999999999</v>
      </c>
      <c r="Q112" s="205">
        <f t="shared" si="140"/>
        <v>134.60000000000002</v>
      </c>
      <c r="R112" s="148">
        <f t="shared" si="140"/>
        <v>493.44000000000005</v>
      </c>
      <c r="S112" s="205">
        <f t="shared" si="140"/>
        <v>165.40100000000001</v>
      </c>
      <c r="T112" s="205">
        <f t="shared" si="140"/>
        <v>138.83299999999997</v>
      </c>
      <c r="U112" s="205">
        <f t="shared" ref="U112:W112" si="141">U61</f>
        <v>136.76300000000001</v>
      </c>
      <c r="V112" s="205">
        <f t="shared" si="141"/>
        <v>121.01900000000003</v>
      </c>
      <c r="W112" s="148">
        <f t="shared" si="141"/>
        <v>562.01599999999996</v>
      </c>
      <c r="X112" s="205">
        <f t="shared" ref="X112:Y112" si="142">X61</f>
        <v>110.407</v>
      </c>
      <c r="Y112" s="205">
        <f t="shared" si="142"/>
        <v>81.912999999999968</v>
      </c>
      <c r="Z112" s="205">
        <f t="shared" ref="Z112:AB112" si="143">Z61</f>
        <v>113.46</v>
      </c>
      <c r="AA112" s="205">
        <f t="shared" si="143"/>
        <v>57.637</v>
      </c>
      <c r="AB112" s="148">
        <f t="shared" si="143"/>
        <v>363.41699999999997</v>
      </c>
      <c r="AC112" s="205">
        <f>AC61</f>
        <v>-151.411</v>
      </c>
      <c r="AD112" s="205">
        <f>AD61</f>
        <v>-384.07</v>
      </c>
      <c r="AE112" s="346"/>
    </row>
    <row r="113" spans="2:31" ht="15" customHeight="1">
      <c r="B113" s="41" t="s">
        <v>3</v>
      </c>
      <c r="C113" s="41"/>
      <c r="D113" s="173"/>
      <c r="E113" s="173"/>
      <c r="F113" s="173"/>
      <c r="G113" s="173"/>
      <c r="H113" s="56"/>
      <c r="I113" s="173"/>
      <c r="J113" s="173"/>
      <c r="K113" s="173"/>
      <c r="L113" s="173"/>
      <c r="M113" s="56"/>
      <c r="N113" s="173"/>
      <c r="O113" s="173"/>
      <c r="P113" s="173"/>
      <c r="Q113" s="173"/>
      <c r="R113" s="56"/>
      <c r="S113" s="173"/>
      <c r="T113" s="173"/>
      <c r="U113" s="173"/>
      <c r="V113" s="173"/>
      <c r="W113" s="56"/>
      <c r="X113" s="173"/>
      <c r="Y113" s="173"/>
      <c r="Z113" s="173"/>
      <c r="AA113" s="173"/>
      <c r="AB113" s="56"/>
      <c r="AC113" s="173"/>
      <c r="AD113" s="173"/>
    </row>
    <row r="114" spans="2:31" ht="15" customHeight="1">
      <c r="B114" s="204" t="s">
        <v>236</v>
      </c>
      <c r="C114" s="59"/>
      <c r="D114" s="173">
        <f t="shared" ref="D114:G120" si="144">D63</f>
        <v>8.5190000000000001</v>
      </c>
      <c r="E114" s="173">
        <f t="shared" si="144"/>
        <v>5.3070000000000004</v>
      </c>
      <c r="F114" s="173">
        <f t="shared" si="144"/>
        <v>0.372</v>
      </c>
      <c r="G114" s="173">
        <f t="shared" si="144"/>
        <v>0.64400000000000002</v>
      </c>
      <c r="H114" s="56">
        <f>SUM(D114:G114)</f>
        <v>14.842000000000001</v>
      </c>
      <c r="I114" s="173">
        <f t="shared" ref="I114:L120" si="145">I63</f>
        <v>0.76300000000000001</v>
      </c>
      <c r="J114" s="173">
        <f t="shared" si="145"/>
        <v>0.76300000000000001</v>
      </c>
      <c r="K114" s="173">
        <f t="shared" si="145"/>
        <v>0.71799999999999997</v>
      </c>
      <c r="L114" s="173">
        <f t="shared" si="145"/>
        <v>0.53600000000000003</v>
      </c>
      <c r="M114" s="56">
        <f>SUM(I114:L114)</f>
        <v>2.78</v>
      </c>
      <c r="N114" s="173">
        <f t="shared" ref="N114:Q120" si="146">N63</f>
        <v>0.89800000000000002</v>
      </c>
      <c r="O114" s="173">
        <f t="shared" si="146"/>
        <v>0.51300000000000001</v>
      </c>
      <c r="P114" s="173">
        <f t="shared" si="146"/>
        <v>0.35699999999999998</v>
      </c>
      <c r="Q114" s="173">
        <f t="shared" si="146"/>
        <v>0.81200000000000006</v>
      </c>
      <c r="R114" s="56">
        <f>SUM(N114:Q114)</f>
        <v>2.58</v>
      </c>
      <c r="S114" s="173">
        <f t="shared" ref="S114:T120" si="147">S63</f>
        <v>1.171</v>
      </c>
      <c r="T114" s="173">
        <f t="shared" si="147"/>
        <v>0.95099999999999996</v>
      </c>
      <c r="U114" s="173">
        <f t="shared" ref="U114:V114" si="148">U63</f>
        <v>0.33300000000000002</v>
      </c>
      <c r="V114" s="173">
        <f t="shared" si="148"/>
        <v>0.10100000000000001</v>
      </c>
      <c r="W114" s="56">
        <f>SUM(S114:V114)</f>
        <v>2.556</v>
      </c>
      <c r="X114" s="173">
        <f t="shared" ref="X114:Y114" si="149">X63</f>
        <v>0.53300000000000003</v>
      </c>
      <c r="Y114" s="173">
        <f t="shared" si="149"/>
        <v>0.41299999999999998</v>
      </c>
      <c r="Z114" s="173">
        <f t="shared" ref="Z114:AA114" si="150">Z63</f>
        <v>1.0269999999999999</v>
      </c>
      <c r="AA114" s="173">
        <f t="shared" si="150"/>
        <v>7.0999999999999994E-2</v>
      </c>
      <c r="AB114" s="56">
        <f>SUM(X114:AA114)</f>
        <v>2.044</v>
      </c>
      <c r="AC114" s="173">
        <f t="shared" ref="AC114:AD120" si="151">AC63</f>
        <v>-0.68600000000000005</v>
      </c>
      <c r="AD114" s="173">
        <f t="shared" si="151"/>
        <v>-0.499</v>
      </c>
      <c r="AE114" s="346"/>
    </row>
    <row r="115" spans="2:31" ht="15" customHeight="1">
      <c r="B115" s="45" t="s">
        <v>103</v>
      </c>
      <c r="C115" s="45"/>
      <c r="D115" s="173">
        <f t="shared" si="144"/>
        <v>0</v>
      </c>
      <c r="E115" s="173">
        <f t="shared" si="144"/>
        <v>0</v>
      </c>
      <c r="F115" s="173">
        <f t="shared" si="144"/>
        <v>0</v>
      </c>
      <c r="G115" s="173">
        <f t="shared" si="144"/>
        <v>0</v>
      </c>
      <c r="H115" s="56">
        <f t="shared" ref="H115:H120" si="152">SUM(D115:G115)</f>
        <v>0</v>
      </c>
      <c r="I115" s="173">
        <f t="shared" si="145"/>
        <v>0</v>
      </c>
      <c r="J115" s="173">
        <f t="shared" si="145"/>
        <v>0</v>
      </c>
      <c r="K115" s="173">
        <f t="shared" si="145"/>
        <v>0</v>
      </c>
      <c r="L115" s="173">
        <f t="shared" si="145"/>
        <v>0</v>
      </c>
      <c r="M115" s="56">
        <f t="shared" ref="M115:M125" si="153">SUM(I115:L115)</f>
        <v>0</v>
      </c>
      <c r="N115" s="173">
        <f t="shared" si="146"/>
        <v>0</v>
      </c>
      <c r="O115" s="173">
        <f t="shared" si="146"/>
        <v>92.022000000000006</v>
      </c>
      <c r="P115" s="173">
        <f t="shared" si="146"/>
        <v>0</v>
      </c>
      <c r="Q115" s="173">
        <f t="shared" si="146"/>
        <v>-10.91</v>
      </c>
      <c r="R115" s="56">
        <f t="shared" ref="R115:R125" si="154">SUM(N115:Q115)</f>
        <v>81.112000000000009</v>
      </c>
      <c r="S115" s="173">
        <f t="shared" si="147"/>
        <v>0</v>
      </c>
      <c r="T115" s="173">
        <f t="shared" si="147"/>
        <v>0</v>
      </c>
      <c r="U115" s="173">
        <f t="shared" ref="U115:V115" si="155">U64</f>
        <v>0</v>
      </c>
      <c r="V115" s="173">
        <f t="shared" si="155"/>
        <v>0</v>
      </c>
      <c r="W115" s="56">
        <f t="shared" ref="W115:W125" si="156">SUM(S115:V115)</f>
        <v>0</v>
      </c>
      <c r="X115" s="173">
        <f t="shared" ref="X115:Y115" si="157">X64</f>
        <v>0</v>
      </c>
      <c r="Y115" s="173">
        <f t="shared" si="157"/>
        <v>0</v>
      </c>
      <c r="Z115" s="173">
        <f t="shared" ref="Z115:AA115" si="158">Z64</f>
        <v>0</v>
      </c>
      <c r="AA115" s="173">
        <f t="shared" si="158"/>
        <v>0</v>
      </c>
      <c r="AB115" s="56">
        <f t="shared" ref="AB115:AB125" si="159">SUM(X115:AA115)</f>
        <v>0</v>
      </c>
      <c r="AC115" s="173">
        <f t="shared" si="151"/>
        <v>0</v>
      </c>
      <c r="AD115" s="173">
        <f t="shared" si="151"/>
        <v>0</v>
      </c>
      <c r="AE115" s="346"/>
    </row>
    <row r="116" spans="2:31" ht="15" customHeight="1">
      <c r="B116" s="45" t="s">
        <v>79</v>
      </c>
      <c r="C116" s="45"/>
      <c r="D116" s="173">
        <f t="shared" si="144"/>
        <v>21.675000000000001</v>
      </c>
      <c r="E116" s="173">
        <f t="shared" si="144"/>
        <v>23.210999999999999</v>
      </c>
      <c r="F116" s="173">
        <f t="shared" si="144"/>
        <v>31.384</v>
      </c>
      <c r="G116" s="173">
        <f t="shared" si="144"/>
        <v>31.850999999999999</v>
      </c>
      <c r="H116" s="56">
        <f t="shared" si="152"/>
        <v>108.121</v>
      </c>
      <c r="I116" s="173">
        <f t="shared" si="145"/>
        <v>34.130000000000003</v>
      </c>
      <c r="J116" s="173">
        <f t="shared" si="145"/>
        <v>34.018000000000001</v>
      </c>
      <c r="K116" s="173">
        <f t="shared" si="145"/>
        <v>39.43</v>
      </c>
      <c r="L116" s="173">
        <f t="shared" si="145"/>
        <v>35.847000000000001</v>
      </c>
      <c r="M116" s="56">
        <f t="shared" si="153"/>
        <v>143.42500000000001</v>
      </c>
      <c r="N116" s="173">
        <f t="shared" si="146"/>
        <v>35.180999999999997</v>
      </c>
      <c r="O116" s="173">
        <f t="shared" si="146"/>
        <v>20.259</v>
      </c>
      <c r="P116" s="173">
        <f t="shared" si="146"/>
        <v>20.225999999999999</v>
      </c>
      <c r="Q116" s="173">
        <f t="shared" si="146"/>
        <v>20.193999999999999</v>
      </c>
      <c r="R116" s="56">
        <f t="shared" si="154"/>
        <v>95.86</v>
      </c>
      <c r="S116" s="173">
        <f t="shared" si="147"/>
        <v>17.59</v>
      </c>
      <c r="T116" s="173">
        <f t="shared" si="147"/>
        <v>17.588000000000001</v>
      </c>
      <c r="U116" s="173">
        <f t="shared" ref="U116:V116" si="160">U65</f>
        <v>16.407</v>
      </c>
      <c r="V116" s="173">
        <f t="shared" si="160"/>
        <v>16.422999999999998</v>
      </c>
      <c r="W116" s="56">
        <f t="shared" si="156"/>
        <v>68.007999999999996</v>
      </c>
      <c r="X116" s="173">
        <f t="shared" ref="X116:Y116" si="161">X65</f>
        <v>15.984</v>
      </c>
      <c r="Y116" s="173">
        <f t="shared" si="161"/>
        <v>16.010999999999999</v>
      </c>
      <c r="Z116" s="173">
        <f t="shared" ref="Z116:AA116" si="162">Z65</f>
        <v>15.976000000000001</v>
      </c>
      <c r="AA116" s="173">
        <f t="shared" si="162"/>
        <v>16.633000000000003</v>
      </c>
      <c r="AB116" s="56">
        <f t="shared" si="159"/>
        <v>64.603999999999999</v>
      </c>
      <c r="AC116" s="173">
        <f t="shared" si="151"/>
        <v>16.800999999999998</v>
      </c>
      <c r="AD116" s="173">
        <f t="shared" si="151"/>
        <v>16.509</v>
      </c>
      <c r="AE116" s="346"/>
    </row>
    <row r="117" spans="2:31" ht="15" customHeight="1">
      <c r="B117" s="204" t="s">
        <v>81</v>
      </c>
      <c r="C117" s="204"/>
      <c r="D117" s="173">
        <f t="shared" si="144"/>
        <v>0</v>
      </c>
      <c r="E117" s="173">
        <f t="shared" si="144"/>
        <v>0</v>
      </c>
      <c r="F117" s="173">
        <f t="shared" si="144"/>
        <v>8.8879999999999999</v>
      </c>
      <c r="G117" s="173">
        <f t="shared" si="144"/>
        <v>0.36799999999999999</v>
      </c>
      <c r="H117" s="56">
        <f t="shared" si="152"/>
        <v>9.2560000000000002</v>
      </c>
      <c r="I117" s="173">
        <f t="shared" si="145"/>
        <v>0.124</v>
      </c>
      <c r="J117" s="173">
        <f t="shared" si="145"/>
        <v>1.1160000000000001</v>
      </c>
      <c r="K117" s="173">
        <f t="shared" si="145"/>
        <v>0.58299999999999996</v>
      </c>
      <c r="L117" s="173">
        <f t="shared" si="145"/>
        <v>16.463000000000001</v>
      </c>
      <c r="M117" s="56">
        <f t="shared" si="153"/>
        <v>18.286000000000001</v>
      </c>
      <c r="N117" s="173">
        <f t="shared" si="146"/>
        <v>0</v>
      </c>
      <c r="O117" s="173">
        <f t="shared" si="146"/>
        <v>25.304000000000002</v>
      </c>
      <c r="P117" s="173">
        <f t="shared" si="146"/>
        <v>0</v>
      </c>
      <c r="Q117" s="173">
        <f t="shared" si="146"/>
        <v>-1.329</v>
      </c>
      <c r="R117" s="56">
        <f t="shared" si="154"/>
        <v>23.975000000000001</v>
      </c>
      <c r="S117" s="173">
        <f t="shared" si="147"/>
        <v>0</v>
      </c>
      <c r="T117" s="173">
        <f t="shared" si="147"/>
        <v>0</v>
      </c>
      <c r="U117" s="173">
        <f t="shared" ref="U117:V117" si="163">U66</f>
        <v>0</v>
      </c>
      <c r="V117" s="173">
        <f t="shared" si="163"/>
        <v>0</v>
      </c>
      <c r="W117" s="56">
        <f t="shared" si="156"/>
        <v>0</v>
      </c>
      <c r="X117" s="173">
        <f t="shared" ref="X117:Y117" si="164">X66</f>
        <v>-7.2759576141834261E-15</v>
      </c>
      <c r="Y117" s="173">
        <f t="shared" si="164"/>
        <v>-7.2759576141834261E-15</v>
      </c>
      <c r="Z117" s="173">
        <f t="shared" ref="Z117:AA117" si="165">Z66</f>
        <v>0</v>
      </c>
      <c r="AA117" s="173">
        <f t="shared" si="165"/>
        <v>0</v>
      </c>
      <c r="AB117" s="56">
        <f t="shared" si="159"/>
        <v>-1.4551915228366852E-14</v>
      </c>
      <c r="AC117" s="173">
        <f t="shared" si="151"/>
        <v>25.280999999999999</v>
      </c>
      <c r="AD117" s="173">
        <f t="shared" si="151"/>
        <v>48.000999999999998</v>
      </c>
      <c r="AE117" s="346"/>
    </row>
    <row r="118" spans="2:31" ht="15" customHeight="1">
      <c r="B118" s="204" t="s">
        <v>82</v>
      </c>
      <c r="C118" s="204"/>
      <c r="D118" s="173">
        <f t="shared" si="144"/>
        <v>1.8109999999999999</v>
      </c>
      <c r="E118" s="173">
        <f t="shared" si="144"/>
        <v>2.0529999999999999</v>
      </c>
      <c r="F118" s="173">
        <f t="shared" si="144"/>
        <v>9.35</v>
      </c>
      <c r="G118" s="173">
        <f t="shared" si="144"/>
        <v>1.2230000000000001</v>
      </c>
      <c r="H118" s="56">
        <f t="shared" si="152"/>
        <v>14.436999999999999</v>
      </c>
      <c r="I118" s="173">
        <f t="shared" si="145"/>
        <v>0.108</v>
      </c>
      <c r="J118" s="173">
        <f t="shared" si="145"/>
        <v>0.51600000000000001</v>
      </c>
      <c r="K118" s="173">
        <f t="shared" si="145"/>
        <v>0.09</v>
      </c>
      <c r="L118" s="173">
        <f t="shared" si="145"/>
        <v>6.5000000000000002E-2</v>
      </c>
      <c r="M118" s="56">
        <f t="shared" si="153"/>
        <v>0.77899999999999991</v>
      </c>
      <c r="N118" s="173">
        <f t="shared" si="146"/>
        <v>0</v>
      </c>
      <c r="O118" s="173">
        <f t="shared" si="146"/>
        <v>0</v>
      </c>
      <c r="P118" s="173">
        <f t="shared" si="146"/>
        <v>0</v>
      </c>
      <c r="Q118" s="173">
        <f t="shared" si="146"/>
        <v>0</v>
      </c>
      <c r="R118" s="56">
        <f t="shared" si="154"/>
        <v>0</v>
      </c>
      <c r="S118" s="173">
        <f t="shared" si="147"/>
        <v>0</v>
      </c>
      <c r="T118" s="173">
        <f t="shared" si="147"/>
        <v>0</v>
      </c>
      <c r="U118" s="173">
        <f t="shared" ref="U118:V118" si="166">U67</f>
        <v>0</v>
      </c>
      <c r="V118" s="173">
        <f t="shared" si="166"/>
        <v>3.266</v>
      </c>
      <c r="W118" s="56">
        <f t="shared" si="156"/>
        <v>3.266</v>
      </c>
      <c r="X118" s="173">
        <f t="shared" ref="X118:Y118" si="167">X67</f>
        <v>11.706</v>
      </c>
      <c r="Y118" s="173">
        <f t="shared" si="167"/>
        <v>8.9350000000000005</v>
      </c>
      <c r="Z118" s="173">
        <f t="shared" ref="Z118:AA118" si="168">Z67</f>
        <v>9.6959999999999997</v>
      </c>
      <c r="AA118" s="173">
        <f t="shared" si="168"/>
        <v>10.7</v>
      </c>
      <c r="AB118" s="56">
        <f t="shared" si="159"/>
        <v>41.036999999999992</v>
      </c>
      <c r="AC118" s="173">
        <f t="shared" si="151"/>
        <v>17.827000000000002</v>
      </c>
      <c r="AD118" s="173">
        <f t="shared" si="151"/>
        <v>4.3730000000000002</v>
      </c>
      <c r="AE118" s="346"/>
    </row>
    <row r="119" spans="2:31" ht="15" customHeight="1">
      <c r="B119" s="45" t="s">
        <v>201</v>
      </c>
      <c r="C119" s="45"/>
      <c r="D119" s="173">
        <f t="shared" si="144"/>
        <v>3.4359999999999999</v>
      </c>
      <c r="E119" s="173">
        <f t="shared" si="144"/>
        <v>2.0430000000000001</v>
      </c>
      <c r="F119" s="173">
        <f t="shared" si="144"/>
        <v>9.3179999999999996</v>
      </c>
      <c r="G119" s="173">
        <f t="shared" si="144"/>
        <v>1.9119999999999999</v>
      </c>
      <c r="H119" s="56">
        <f t="shared" si="152"/>
        <v>16.709</v>
      </c>
      <c r="I119" s="173">
        <f t="shared" si="145"/>
        <v>-3.8460000000000001</v>
      </c>
      <c r="J119" s="173">
        <f t="shared" si="145"/>
        <v>1.901</v>
      </c>
      <c r="K119" s="173">
        <f t="shared" si="145"/>
        <v>7.0339999999999998</v>
      </c>
      <c r="L119" s="173">
        <f t="shared" si="145"/>
        <v>41.905999999999999</v>
      </c>
      <c r="M119" s="56">
        <f t="shared" si="153"/>
        <v>46.994999999999997</v>
      </c>
      <c r="N119" s="173">
        <f t="shared" si="146"/>
        <v>3.5009999999999999</v>
      </c>
      <c r="O119" s="173">
        <f t="shared" si="146"/>
        <v>0.95799999999999996</v>
      </c>
      <c r="P119" s="173">
        <f t="shared" si="146"/>
        <v>-40.929000000000002</v>
      </c>
      <c r="Q119" s="173">
        <f t="shared" si="146"/>
        <v>0.96299999999999997</v>
      </c>
      <c r="R119" s="56">
        <f t="shared" si="154"/>
        <v>-35.506999999999998</v>
      </c>
      <c r="S119" s="173">
        <f t="shared" si="147"/>
        <v>0.82799999999999996</v>
      </c>
      <c r="T119" s="173">
        <f t="shared" si="147"/>
        <v>1.02</v>
      </c>
      <c r="U119" s="173">
        <f t="shared" ref="U119:V119" si="169">U68</f>
        <v>5.2249999999999996</v>
      </c>
      <c r="V119" s="173">
        <f t="shared" si="169"/>
        <v>1.25</v>
      </c>
      <c r="W119" s="56">
        <f t="shared" si="156"/>
        <v>8.3230000000000004</v>
      </c>
      <c r="X119" s="173">
        <f t="shared" ref="X119:Y119" si="170">X68</f>
        <v>1.4379999999999999</v>
      </c>
      <c r="Y119" s="173">
        <f t="shared" si="170"/>
        <v>1.3859999999999999</v>
      </c>
      <c r="Z119" s="173">
        <f t="shared" ref="Z119:AA119" si="171">Z68</f>
        <v>-24.178999999999998</v>
      </c>
      <c r="AA119" s="173">
        <f t="shared" si="171"/>
        <v>-3.2240000000000002</v>
      </c>
      <c r="AB119" s="56">
        <f t="shared" si="159"/>
        <v>-24.578999999999997</v>
      </c>
      <c r="AC119" s="173">
        <f t="shared" si="151"/>
        <v>1.7410000000000001</v>
      </c>
      <c r="AD119" s="173">
        <f t="shared" si="151"/>
        <v>0.115</v>
      </c>
      <c r="AE119" s="346"/>
    </row>
    <row r="120" spans="2:31" ht="15" customHeight="1">
      <c r="B120" s="204" t="s">
        <v>17</v>
      </c>
      <c r="C120" s="204"/>
      <c r="D120" s="173">
        <f t="shared" si="144"/>
        <v>8.7940000000000005</v>
      </c>
      <c r="E120" s="173">
        <f t="shared" si="144"/>
        <v>7.33</v>
      </c>
      <c r="F120" s="173">
        <f t="shared" si="144"/>
        <v>7.2040000000000006</v>
      </c>
      <c r="G120" s="173">
        <f t="shared" si="144"/>
        <v>6.6429999999999998</v>
      </c>
      <c r="H120" s="56">
        <f t="shared" si="152"/>
        <v>29.971000000000004</v>
      </c>
      <c r="I120" s="173">
        <f t="shared" si="145"/>
        <v>10.289</v>
      </c>
      <c r="J120" s="173">
        <f t="shared" si="145"/>
        <v>12.81</v>
      </c>
      <c r="K120" s="173">
        <f t="shared" si="145"/>
        <v>12.913</v>
      </c>
      <c r="L120" s="173">
        <f t="shared" si="145"/>
        <v>12.512</v>
      </c>
      <c r="M120" s="56">
        <f t="shared" si="153"/>
        <v>48.524000000000001</v>
      </c>
      <c r="N120" s="173">
        <f t="shared" si="146"/>
        <v>8.0339999999999989</v>
      </c>
      <c r="O120" s="173">
        <f t="shared" si="146"/>
        <v>14.724</v>
      </c>
      <c r="P120" s="173">
        <f t="shared" si="146"/>
        <v>11.655000000000001</v>
      </c>
      <c r="Q120" s="173">
        <f t="shared" si="146"/>
        <v>10.276</v>
      </c>
      <c r="R120" s="56">
        <f t="shared" si="154"/>
        <v>44.688999999999993</v>
      </c>
      <c r="S120" s="173">
        <f t="shared" si="147"/>
        <v>12.606</v>
      </c>
      <c r="T120" s="173">
        <f t="shared" si="147"/>
        <v>13.593999999999999</v>
      </c>
      <c r="U120" s="173">
        <f t="shared" ref="U120:V120" si="172">U69</f>
        <v>15.244999999999999</v>
      </c>
      <c r="V120" s="173">
        <f t="shared" si="172"/>
        <v>15.818</v>
      </c>
      <c r="W120" s="56">
        <f t="shared" si="156"/>
        <v>57.262999999999998</v>
      </c>
      <c r="X120" s="173">
        <f t="shared" ref="X120:Y120" si="173">X69</f>
        <v>15.693999999999999</v>
      </c>
      <c r="Y120" s="173">
        <f t="shared" si="173"/>
        <v>18.295000000000002</v>
      </c>
      <c r="Z120" s="173">
        <f t="shared" ref="Z120:AA120" si="174">Z69</f>
        <v>17.094000000000001</v>
      </c>
      <c r="AA120" s="173">
        <f t="shared" si="174"/>
        <v>15.802</v>
      </c>
      <c r="AB120" s="56">
        <f t="shared" si="159"/>
        <v>66.885000000000005</v>
      </c>
      <c r="AC120" s="173">
        <f t="shared" si="151"/>
        <v>17.577000000000002</v>
      </c>
      <c r="AD120" s="173">
        <f t="shared" si="151"/>
        <v>8.7620000000000005</v>
      </c>
      <c r="AE120" s="346"/>
    </row>
    <row r="121" spans="2:31" s="15" customFormat="1" ht="15" customHeight="1">
      <c r="B121" s="202" t="s">
        <v>213</v>
      </c>
      <c r="C121" s="94"/>
      <c r="D121" s="153">
        <f>SUM(D112:D120)</f>
        <v>163.22700000000003</v>
      </c>
      <c r="E121" s="153">
        <f>SUM(E112:E120)</f>
        <v>162.54900000000001</v>
      </c>
      <c r="F121" s="153">
        <f>SUM(F112:F120)</f>
        <v>175.28800000000004</v>
      </c>
      <c r="G121" s="153">
        <f>SUM(G112:G120)</f>
        <v>152.04100000000011</v>
      </c>
      <c r="H121" s="152">
        <f t="shared" ref="H121:H125" si="175">SUM(D121:G121)</f>
        <v>653.10500000000025</v>
      </c>
      <c r="I121" s="153">
        <f>SUM(I112:I120)</f>
        <v>212.98999999999995</v>
      </c>
      <c r="J121" s="153">
        <f>SUM(J112:J120)</f>
        <v>193.16300000000007</v>
      </c>
      <c r="K121" s="153">
        <f>SUM(K112:K120)</f>
        <v>150.91800000000001</v>
      </c>
      <c r="L121" s="153">
        <f>SUM(L112:L120)</f>
        <v>163.29000000000002</v>
      </c>
      <c r="M121" s="152">
        <f t="shared" si="153"/>
        <v>720.3610000000001</v>
      </c>
      <c r="N121" s="153">
        <f>SUM(N112:N120)</f>
        <v>210.93999999999997</v>
      </c>
      <c r="O121" s="153">
        <f>SUM(O112:O120)</f>
        <v>172.49800000000002</v>
      </c>
      <c r="P121" s="153">
        <f>SUM(P112:P120)</f>
        <v>168.10499999999999</v>
      </c>
      <c r="Q121" s="153">
        <f>SUM(Q112:Q120)</f>
        <v>154.60600000000002</v>
      </c>
      <c r="R121" s="152">
        <f t="shared" si="154"/>
        <v>706.149</v>
      </c>
      <c r="S121" s="153">
        <f>SUM(S112:S120)</f>
        <v>197.596</v>
      </c>
      <c r="T121" s="153">
        <f>SUM(T112:T120)</f>
        <v>171.98599999999996</v>
      </c>
      <c r="U121" s="153">
        <f>SUM(U112:U120)</f>
        <v>173.97300000000001</v>
      </c>
      <c r="V121" s="153">
        <f>SUM(V112:V120)</f>
        <v>157.87700000000004</v>
      </c>
      <c r="W121" s="152">
        <f t="shared" si="156"/>
        <v>701.43200000000013</v>
      </c>
      <c r="X121" s="153">
        <f>SUM(X112:X120)</f>
        <v>155.76199999999994</v>
      </c>
      <c r="Y121" s="153">
        <f>SUM(Y112:Y120)</f>
        <v>126.95299999999995</v>
      </c>
      <c r="Z121" s="153">
        <f>SUM(Z112:Z120)</f>
        <v>133.07399999999998</v>
      </c>
      <c r="AA121" s="153">
        <f>SUM(AA112:AA120)</f>
        <v>97.619</v>
      </c>
      <c r="AB121" s="152">
        <f t="shared" si="159"/>
        <v>513.4079999999999</v>
      </c>
      <c r="AC121" s="153">
        <f>SUM(AC112:AC120)</f>
        <v>-72.870000000000019</v>
      </c>
      <c r="AD121" s="153">
        <f>SUM(AD112:AD120)</f>
        <v>-306.80900000000003</v>
      </c>
      <c r="AE121" s="346"/>
    </row>
    <row r="122" spans="2:31" s="15" customFormat="1" ht="15" customHeight="1">
      <c r="B122" s="41" t="s">
        <v>3</v>
      </c>
      <c r="C122" s="41"/>
      <c r="D122" s="205"/>
      <c r="E122" s="205"/>
      <c r="F122" s="205"/>
      <c r="G122" s="205"/>
      <c r="H122" s="148"/>
      <c r="I122" s="205"/>
      <c r="J122" s="205"/>
      <c r="K122" s="205"/>
      <c r="L122" s="205"/>
      <c r="M122" s="148"/>
      <c r="N122" s="205"/>
      <c r="O122" s="205"/>
      <c r="P122" s="205"/>
      <c r="Q122" s="205"/>
      <c r="R122" s="148"/>
      <c r="S122" s="205"/>
      <c r="T122" s="205"/>
      <c r="U122" s="205"/>
      <c r="V122" s="205"/>
      <c r="W122" s="148"/>
      <c r="X122" s="205"/>
      <c r="Y122" s="335"/>
      <c r="Z122" s="335"/>
      <c r="AA122" s="205"/>
      <c r="AB122" s="148"/>
      <c r="AC122" s="205"/>
      <c r="AD122" s="205"/>
    </row>
    <row r="123" spans="2:31" ht="15" customHeight="1">
      <c r="B123" s="210" t="str">
        <f>'Consolidated P&amp;L'!B39</f>
        <v>Interest expense, net</v>
      </c>
      <c r="C123" s="210"/>
      <c r="D123" s="173">
        <f>-D27</f>
        <v>-46.453000000000003</v>
      </c>
      <c r="E123" s="173">
        <f>-E27</f>
        <v>-42.609000000000002</v>
      </c>
      <c r="F123" s="173">
        <f>-F27</f>
        <v>-40.581000000000003</v>
      </c>
      <c r="G123" s="173">
        <f>-G27</f>
        <v>-43.654999999999973</v>
      </c>
      <c r="H123" s="56">
        <f t="shared" si="175"/>
        <v>-173.298</v>
      </c>
      <c r="I123" s="173">
        <f>-I27</f>
        <v>-41.201999999999998</v>
      </c>
      <c r="J123" s="173">
        <f>-J27</f>
        <v>-37.21</v>
      </c>
      <c r="K123" s="173">
        <f>-K27</f>
        <v>-38.002000000000002</v>
      </c>
      <c r="L123" s="173">
        <f>-L27</f>
        <v>-41.837000000000003</v>
      </c>
      <c r="M123" s="56">
        <f t="shared" si="153"/>
        <v>-158.25100000000003</v>
      </c>
      <c r="N123" s="173">
        <f>-N27</f>
        <v>-39.561</v>
      </c>
      <c r="O123" s="173">
        <f>-O27</f>
        <v>-38.097000000000001</v>
      </c>
      <c r="P123" s="173">
        <f>-P27</f>
        <v>-38.918999999999997</v>
      </c>
      <c r="Q123" s="173">
        <f>-Q27</f>
        <v>-37.347999999999999</v>
      </c>
      <c r="R123" s="56">
        <f t="shared" si="154"/>
        <v>-153.92500000000001</v>
      </c>
      <c r="S123" s="173">
        <f>-S27</f>
        <v>-38.109000000000002</v>
      </c>
      <c r="T123" s="173">
        <f>-T27</f>
        <v>-39.408999999999999</v>
      </c>
      <c r="U123" s="173">
        <f>-U27</f>
        <v>-39.290999999999997</v>
      </c>
      <c r="V123" s="173">
        <f>-V27</f>
        <v>-40.207999999999998</v>
      </c>
      <c r="W123" s="56">
        <f t="shared" si="156"/>
        <v>-157.017</v>
      </c>
      <c r="X123" s="173">
        <f>-X27</f>
        <v>-38.012999999999998</v>
      </c>
      <c r="Y123" s="173">
        <f>-Y27</f>
        <v>-39.607999999999997</v>
      </c>
      <c r="Z123" s="173">
        <f>-Z27</f>
        <v>-39.743000000000002</v>
      </c>
      <c r="AA123" s="173">
        <f>-AA27</f>
        <v>-39.026999999999987</v>
      </c>
      <c r="AB123" s="56">
        <f t="shared" si="159"/>
        <v>-156.39099999999999</v>
      </c>
      <c r="AC123" s="173">
        <f>-AC27</f>
        <v>-37.442</v>
      </c>
      <c r="AD123" s="173">
        <f>-AD27</f>
        <v>-58.581000000000003</v>
      </c>
      <c r="AE123" s="346"/>
    </row>
    <row r="124" spans="2:31" ht="15" customHeight="1">
      <c r="B124" s="204" t="s">
        <v>242</v>
      </c>
      <c r="C124" s="59"/>
      <c r="D124" s="173">
        <f>-D114</f>
        <v>-8.5190000000000001</v>
      </c>
      <c r="E124" s="173">
        <f>-E114</f>
        <v>-5.3070000000000004</v>
      </c>
      <c r="F124" s="173">
        <f>-F114</f>
        <v>-0.372</v>
      </c>
      <c r="G124" s="173">
        <f>-G114</f>
        <v>-0.64400000000000002</v>
      </c>
      <c r="H124" s="56">
        <f t="shared" si="175"/>
        <v>-14.842000000000001</v>
      </c>
      <c r="I124" s="173">
        <f>-I114</f>
        <v>-0.76300000000000001</v>
      </c>
      <c r="J124" s="173">
        <f>-J114</f>
        <v>-0.76300000000000001</v>
      </c>
      <c r="K124" s="173">
        <f>-K114</f>
        <v>-0.71799999999999997</v>
      </c>
      <c r="L124" s="173">
        <f>-L114</f>
        <v>-0.53600000000000003</v>
      </c>
      <c r="M124" s="56">
        <f t="shared" si="153"/>
        <v>-2.78</v>
      </c>
      <c r="N124" s="173">
        <f>-N114</f>
        <v>-0.89800000000000002</v>
      </c>
      <c r="O124" s="173">
        <f>-O114</f>
        <v>-0.51300000000000001</v>
      </c>
      <c r="P124" s="173">
        <f>-P114</f>
        <v>-0.35699999999999998</v>
      </c>
      <c r="Q124" s="173">
        <f>-Q114</f>
        <v>-0.81200000000000006</v>
      </c>
      <c r="R124" s="56">
        <f t="shared" si="154"/>
        <v>-2.58</v>
      </c>
      <c r="S124" s="173">
        <f>-S114</f>
        <v>-1.171</v>
      </c>
      <c r="T124" s="173">
        <f>-T114</f>
        <v>-0.95099999999999996</v>
      </c>
      <c r="U124" s="173">
        <f>-U114</f>
        <v>-0.33300000000000002</v>
      </c>
      <c r="V124" s="173">
        <f>-V114</f>
        <v>-0.10100000000000001</v>
      </c>
      <c r="W124" s="56">
        <f t="shared" si="156"/>
        <v>-2.556</v>
      </c>
      <c r="X124" s="173">
        <f>-X114</f>
        <v>-0.53300000000000003</v>
      </c>
      <c r="Y124" s="173">
        <f>-Y114</f>
        <v>-0.41299999999999998</v>
      </c>
      <c r="Z124" s="173">
        <f>-Z114</f>
        <v>-1.0269999999999999</v>
      </c>
      <c r="AA124" s="173">
        <f>-AA114</f>
        <v>-7.0999999999999994E-2</v>
      </c>
      <c r="AB124" s="56">
        <f t="shared" si="159"/>
        <v>-2.044</v>
      </c>
      <c r="AC124" s="173">
        <f>-AC114</f>
        <v>0.68600000000000005</v>
      </c>
      <c r="AD124" s="173">
        <f>-AD114</f>
        <v>0.499</v>
      </c>
      <c r="AE124" s="346"/>
    </row>
    <row r="125" spans="2:31" ht="15" customHeight="1">
      <c r="B125" s="204" t="s">
        <v>204</v>
      </c>
      <c r="C125" s="210"/>
      <c r="D125" s="173">
        <f>-D98</f>
        <v>-0.80100000000000005</v>
      </c>
      <c r="E125" s="173">
        <f>-E98</f>
        <v>-0.80100000000000005</v>
      </c>
      <c r="F125" s="173">
        <f>-F98</f>
        <v>0</v>
      </c>
      <c r="G125" s="173">
        <f>-G98</f>
        <v>0</v>
      </c>
      <c r="H125" s="56">
        <f t="shared" si="175"/>
        <v>-1.6020000000000001</v>
      </c>
      <c r="I125" s="173">
        <f>-I98</f>
        <v>0</v>
      </c>
      <c r="J125" s="173">
        <f>-J98</f>
        <v>0</v>
      </c>
      <c r="K125" s="173">
        <f>-K98</f>
        <v>0</v>
      </c>
      <c r="L125" s="173">
        <f>-L98</f>
        <v>0</v>
      </c>
      <c r="M125" s="56">
        <f t="shared" si="153"/>
        <v>0</v>
      </c>
      <c r="N125" s="173">
        <f>-N98</f>
        <v>0</v>
      </c>
      <c r="O125" s="173">
        <f>-O98</f>
        <v>0</v>
      </c>
      <c r="P125" s="173">
        <f>-P98</f>
        <v>0</v>
      </c>
      <c r="Q125" s="173">
        <f>-Q98</f>
        <v>0</v>
      </c>
      <c r="R125" s="56">
        <f t="shared" si="154"/>
        <v>0</v>
      </c>
      <c r="S125" s="173">
        <f>-S98</f>
        <v>0</v>
      </c>
      <c r="T125" s="173">
        <f>-T98</f>
        <v>0</v>
      </c>
      <c r="U125" s="173">
        <f>-U98</f>
        <v>0</v>
      </c>
      <c r="V125" s="173">
        <f>-V98</f>
        <v>0</v>
      </c>
      <c r="W125" s="56">
        <f t="shared" si="156"/>
        <v>0</v>
      </c>
      <c r="X125" s="173">
        <f>-X98</f>
        <v>0</v>
      </c>
      <c r="Y125" s="173">
        <f>-Y98</f>
        <v>0</v>
      </c>
      <c r="Z125" s="173">
        <f>-Z98</f>
        <v>0</v>
      </c>
      <c r="AA125" s="173">
        <f>-AA98</f>
        <v>0</v>
      </c>
      <c r="AB125" s="56">
        <f t="shared" si="159"/>
        <v>0</v>
      </c>
      <c r="AC125" s="173">
        <f>-AC98</f>
        <v>0</v>
      </c>
      <c r="AD125" s="173">
        <f>-AD98</f>
        <v>0</v>
      </c>
      <c r="AE125" s="346"/>
    </row>
    <row r="126" spans="2:31" s="101" customFormat="1">
      <c r="B126" s="202" t="s">
        <v>241</v>
      </c>
      <c r="C126" s="94"/>
      <c r="D126" s="209">
        <f t="shared" ref="D126:J126" si="176">SUM(D121:D125)</f>
        <v>107.45400000000002</v>
      </c>
      <c r="E126" s="209">
        <f t="shared" si="176"/>
        <v>113.83199999999999</v>
      </c>
      <c r="F126" s="209">
        <f t="shared" si="176"/>
        <v>134.33500000000004</v>
      </c>
      <c r="G126" s="209">
        <f t="shared" si="176"/>
        <v>107.74200000000013</v>
      </c>
      <c r="H126" s="208">
        <f t="shared" si="176"/>
        <v>463.36300000000028</v>
      </c>
      <c r="I126" s="209">
        <f t="shared" si="176"/>
        <v>171.02499999999995</v>
      </c>
      <c r="J126" s="209">
        <f t="shared" si="176"/>
        <v>155.19000000000005</v>
      </c>
      <c r="K126" s="209">
        <f t="shared" ref="K126:N126" si="177">SUM(K121:K125)</f>
        <v>112.19799999999999</v>
      </c>
      <c r="L126" s="209">
        <f t="shared" si="177"/>
        <v>120.91700000000002</v>
      </c>
      <c r="M126" s="208">
        <f t="shared" si="177"/>
        <v>559.33000000000015</v>
      </c>
      <c r="N126" s="209">
        <f t="shared" si="177"/>
        <v>170.48099999999997</v>
      </c>
      <c r="O126" s="209">
        <f t="shared" ref="O126:S126" si="178">SUM(O121:O125)</f>
        <v>133.88800000000001</v>
      </c>
      <c r="P126" s="209">
        <f t="shared" si="178"/>
        <v>128.82899999999998</v>
      </c>
      <c r="Q126" s="209">
        <f t="shared" si="178"/>
        <v>116.44600000000003</v>
      </c>
      <c r="R126" s="208">
        <f t="shared" si="178"/>
        <v>549.64399999999989</v>
      </c>
      <c r="S126" s="209">
        <f t="shared" si="178"/>
        <v>158.316</v>
      </c>
      <c r="T126" s="209">
        <f t="shared" ref="T126:U126" si="179">SUM(T121:T125)</f>
        <v>131.62599999999998</v>
      </c>
      <c r="U126" s="209">
        <f t="shared" si="179"/>
        <v>134.34900000000002</v>
      </c>
      <c r="V126" s="209">
        <f t="shared" ref="V126:W126" si="180">SUM(V121:V125)</f>
        <v>117.56800000000004</v>
      </c>
      <c r="W126" s="208">
        <f t="shared" si="180"/>
        <v>541.85900000000015</v>
      </c>
      <c r="X126" s="209">
        <f t="shared" ref="X126:Y126" si="181">SUM(X121:X125)</f>
        <v>117.21599999999994</v>
      </c>
      <c r="Y126" s="209">
        <f t="shared" si="181"/>
        <v>86.931999999999945</v>
      </c>
      <c r="Z126" s="209">
        <f t="shared" ref="Z126:AB126" si="182">SUM(Z121:Z125)</f>
        <v>92.303999999999988</v>
      </c>
      <c r="AA126" s="209">
        <f t="shared" si="182"/>
        <v>58.521000000000015</v>
      </c>
      <c r="AB126" s="208">
        <f t="shared" si="182"/>
        <v>354.97299999999996</v>
      </c>
      <c r="AC126" s="209">
        <f>SUM(AC121:AC125)</f>
        <v>-109.626</v>
      </c>
      <c r="AD126" s="209">
        <f>SUM(AD121:AD125)</f>
        <v>-364.89100000000002</v>
      </c>
      <c r="AE126" s="346"/>
    </row>
    <row r="127" spans="2:31" s="101" customFormat="1">
      <c r="B127" s="37"/>
      <c r="C127" s="37"/>
      <c r="D127" s="198"/>
      <c r="E127" s="198"/>
      <c r="F127" s="198"/>
      <c r="G127" s="198"/>
      <c r="H127" s="198"/>
      <c r="I127" s="198"/>
      <c r="J127" s="198"/>
      <c r="K127" s="198"/>
      <c r="L127" s="227"/>
      <c r="M127" s="198"/>
      <c r="N127" s="228"/>
      <c r="O127" s="198"/>
      <c r="P127" s="228"/>
      <c r="Q127" s="228"/>
      <c r="R127" s="198"/>
      <c r="S127" s="228"/>
      <c r="T127" s="198"/>
      <c r="U127" s="198"/>
      <c r="V127" s="198"/>
      <c r="W127" s="198"/>
      <c r="X127" s="198"/>
      <c r="Y127" s="198"/>
      <c r="Z127" s="198"/>
      <c r="AA127" s="198"/>
      <c r="AB127" s="198"/>
      <c r="AC127" s="198"/>
      <c r="AD127" s="198"/>
      <c r="AE127" s="346"/>
    </row>
    <row r="128" spans="2:31">
      <c r="B128" s="130"/>
      <c r="C128" s="130"/>
    </row>
    <row r="129" spans="2:4" ht="14.25">
      <c r="B129" s="31" t="s">
        <v>47</v>
      </c>
      <c r="C129" s="31"/>
      <c r="D129" s="31">
        <f>'Non-GAAP Financial Measures'!$B$57</f>
        <v>44050</v>
      </c>
    </row>
  </sheetData>
  <pageMargins left="0.7" right="0.7" top="0.75" bottom="0.75" header="0.3" footer="0.3"/>
  <pageSetup scale="28" orientation="portrait" r:id="rId1"/>
  <headerFooter>
    <oddHeader>&amp;A</oddHeader>
    <oddFooter>&amp;RPage &amp;P</oddFooter>
  </headerFooter>
  <ignoredErrors>
    <ignoredError sqref="N127:Q127 N4:R6 D32:G32 D7:G29 D45:G96 D34:G34 D98:G126 D97:F97 D4:M6 D127:M127" numberStoredAsText="1"/>
    <ignoredError sqref="I29:L29 N29:Q29 I32:L32 N32:Q32 N10:R28 H31:H33 M31:M33 R31:R33 N34:V35 N43:Q43 H45:H126 H39:H43 W39:W41 W44:W121 W31:W38 W123:W125 S43:W43 R128:R129 R39:R41 R43:R126 I45:L90 N45:Q126 R42 M39:M90 H34:M35 I91:M126 H10:M28 W10:W29 R29 M29 H29 W42" formula="1"/>
    <ignoredError sqref="R127" numberStoredAsText="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Q884"/>
  <sheetViews>
    <sheetView showGridLines="0" zoomScale="80" zoomScaleNormal="80" zoomScaleSheetLayoutView="100" workbookViewId="0">
      <pane ySplit="4" topLeftCell="A5" activePane="bottomLeft" state="frozen"/>
      <selection activeCell="AN6" sqref="AN6"/>
      <selection pane="bottomLeft"/>
    </sheetView>
  </sheetViews>
  <sheetFormatPr defaultColWidth="9.140625" defaultRowHeight="14.25"/>
  <cols>
    <col min="1" max="1" width="3.7109375" style="3" customWidth="1"/>
    <col min="2" max="2" width="49.85546875" style="3" customWidth="1"/>
    <col min="3" max="3" width="5.7109375" style="3" customWidth="1"/>
    <col min="4" max="7" width="15.7109375" style="3" customWidth="1"/>
    <col min="8" max="8" width="15.7109375" style="4" customWidth="1"/>
    <col min="9" max="9" width="9.7109375" style="3" bestFit="1" customWidth="1"/>
    <col min="10" max="16384" width="9.140625" style="3"/>
  </cols>
  <sheetData>
    <row r="1" spans="2:8">
      <c r="D1" s="73"/>
      <c r="E1" s="73"/>
      <c r="F1" s="73"/>
    </row>
    <row r="2" spans="2:8" ht="26.25">
      <c r="B2" s="5" t="s">
        <v>137</v>
      </c>
      <c r="C2" s="5"/>
      <c r="D2" s="73"/>
      <c r="E2" s="73"/>
      <c r="F2" s="73"/>
    </row>
    <row r="3" spans="2:8">
      <c r="B3" s="6" t="s">
        <v>18</v>
      </c>
      <c r="C3" s="6"/>
      <c r="D3" s="73"/>
      <c r="E3" s="73"/>
      <c r="F3" s="73"/>
    </row>
    <row r="4" spans="2:8" ht="16.5">
      <c r="B4" s="7" t="s">
        <v>51</v>
      </c>
      <c r="C4" s="284"/>
      <c r="D4" s="8"/>
      <c r="E4" s="9"/>
      <c r="F4" s="231"/>
      <c r="G4" s="10"/>
      <c r="H4" s="11"/>
    </row>
    <row r="5" spans="2:8">
      <c r="B5" s="10"/>
      <c r="C5" s="10"/>
      <c r="D5" s="10"/>
      <c r="E5" s="10"/>
      <c r="F5" s="10"/>
      <c r="G5" s="10"/>
      <c r="H5" s="11"/>
    </row>
    <row r="6" spans="2:8" ht="15.75">
      <c r="B6" s="12" t="s">
        <v>138</v>
      </c>
      <c r="C6" s="12"/>
      <c r="D6" s="26"/>
      <c r="E6" s="26"/>
      <c r="F6" s="26"/>
      <c r="G6" s="26"/>
      <c r="H6" s="18"/>
    </row>
    <row r="7" spans="2:8" ht="15.75">
      <c r="B7" s="12"/>
      <c r="C7" s="350"/>
      <c r="D7" s="26"/>
      <c r="E7" s="26"/>
      <c r="F7" s="26"/>
      <c r="G7" s="26"/>
      <c r="H7" s="18"/>
    </row>
    <row r="8" spans="2:8" ht="12.75" customHeight="1">
      <c r="D8" s="13" t="s">
        <v>56</v>
      </c>
      <c r="E8" s="13"/>
      <c r="F8" s="13"/>
      <c r="G8" s="13"/>
      <c r="H8" s="13"/>
    </row>
    <row r="9" spans="2:8" ht="25.5">
      <c r="D9" s="14" t="s">
        <v>38</v>
      </c>
      <c r="E9" s="14" t="s">
        <v>115</v>
      </c>
      <c r="F9" s="14" t="s">
        <v>110</v>
      </c>
      <c r="G9" s="14" t="s">
        <v>7</v>
      </c>
      <c r="H9" s="14" t="s">
        <v>33</v>
      </c>
    </row>
    <row r="10" spans="2:8" ht="15" customHeight="1">
      <c r="B10" s="15" t="s">
        <v>39</v>
      </c>
      <c r="C10" s="15"/>
      <c r="D10" s="16">
        <v>177.489</v>
      </c>
      <c r="E10" s="16">
        <v>17.172999999999998</v>
      </c>
      <c r="F10" s="16">
        <v>-3.5999999999999997E-2</v>
      </c>
      <c r="G10" s="16">
        <v>-75.634</v>
      </c>
      <c r="H10" s="17">
        <f>SUM(D10:G10)</f>
        <v>118.992</v>
      </c>
    </row>
    <row r="11" spans="2:8" ht="15" customHeight="1">
      <c r="B11" s="3" t="s">
        <v>40</v>
      </c>
      <c r="D11" s="16" t="s">
        <v>118</v>
      </c>
      <c r="E11" s="16" t="s">
        <v>118</v>
      </c>
      <c r="F11" s="16" t="s">
        <v>118</v>
      </c>
      <c r="G11" s="16" t="s">
        <v>118</v>
      </c>
      <c r="H11" s="17"/>
    </row>
    <row r="12" spans="2:8" ht="15" customHeight="1">
      <c r="B12" s="19" t="s">
        <v>41</v>
      </c>
      <c r="C12" s="19"/>
      <c r="D12" s="16">
        <v>31.936</v>
      </c>
      <c r="E12" s="16">
        <v>19.27</v>
      </c>
      <c r="F12" s="16">
        <v>7.9109999999999996</v>
      </c>
      <c r="G12" s="16">
        <v>63.241</v>
      </c>
      <c r="H12" s="17">
        <f>SUM(D12:G12)</f>
        <v>122.358</v>
      </c>
    </row>
    <row r="13" spans="2:8" ht="15" customHeight="1">
      <c r="B13" s="366" t="s">
        <v>103</v>
      </c>
      <c r="C13" s="19"/>
      <c r="D13" s="16" t="s">
        <v>118</v>
      </c>
      <c r="E13" s="16" t="s">
        <v>118</v>
      </c>
      <c r="F13" s="16" t="s">
        <v>118</v>
      </c>
      <c r="G13" s="16">
        <v>0</v>
      </c>
      <c r="H13" s="17">
        <f>SUM(D13:G13)</f>
        <v>0</v>
      </c>
    </row>
    <row r="14" spans="2:8" ht="15" customHeight="1">
      <c r="B14" s="19" t="s">
        <v>42</v>
      </c>
      <c r="C14" s="19"/>
      <c r="D14" s="16" t="s">
        <v>118</v>
      </c>
      <c r="E14" s="16" t="s">
        <v>118</v>
      </c>
      <c r="F14" s="16" t="s">
        <v>118</v>
      </c>
      <c r="G14" s="16" t="s">
        <v>118</v>
      </c>
      <c r="H14" s="17"/>
    </row>
    <row r="15" spans="2:8" ht="15" customHeight="1">
      <c r="B15" s="361" t="s">
        <v>88</v>
      </c>
      <c r="C15" s="20"/>
      <c r="D15" s="16">
        <v>16.206</v>
      </c>
      <c r="E15" s="16">
        <v>40.97</v>
      </c>
      <c r="F15" s="16">
        <v>3.9809999999999999</v>
      </c>
      <c r="G15" s="16">
        <v>3.51</v>
      </c>
      <c r="H15" s="17">
        <f t="shared" ref="H15:H23" si="0">SUM(D15:G15)</f>
        <v>64.667000000000002</v>
      </c>
    </row>
    <row r="16" spans="2:8" ht="15" customHeight="1">
      <c r="B16" s="361" t="s">
        <v>81</v>
      </c>
      <c r="C16" s="20"/>
      <c r="D16" s="16" t="s">
        <v>118</v>
      </c>
      <c r="E16" s="16" t="s">
        <v>118</v>
      </c>
      <c r="F16" s="16" t="s">
        <v>118</v>
      </c>
      <c r="G16" s="16">
        <v>0</v>
      </c>
      <c r="H16" s="17">
        <f t="shared" si="0"/>
        <v>0</v>
      </c>
    </row>
    <row r="17" spans="2:8" ht="15" customHeight="1">
      <c r="B17" s="45" t="s">
        <v>203</v>
      </c>
      <c r="C17" s="187"/>
      <c r="D17" s="16" t="s">
        <v>118</v>
      </c>
      <c r="E17" s="16" t="s">
        <v>118</v>
      </c>
      <c r="F17" s="16" t="s">
        <v>118</v>
      </c>
      <c r="G17" s="16">
        <v>0</v>
      </c>
      <c r="H17" s="17">
        <f>SUM(D17:G17)</f>
        <v>0</v>
      </c>
    </row>
    <row r="18" spans="2:8" ht="15" customHeight="1">
      <c r="B18" s="362" t="s">
        <v>86</v>
      </c>
      <c r="C18" s="21"/>
      <c r="D18" s="16">
        <v>11.172000000000001</v>
      </c>
      <c r="E18" s="16" t="s">
        <v>118</v>
      </c>
      <c r="F18" s="16" t="s">
        <v>118</v>
      </c>
      <c r="G18" s="16" t="s">
        <v>118</v>
      </c>
      <c r="H18" s="17">
        <f>SUM(D18:G18)</f>
        <v>11.172000000000001</v>
      </c>
    </row>
    <row r="19" spans="2:8" ht="15" customHeight="1">
      <c r="B19" s="20" t="s">
        <v>17</v>
      </c>
      <c r="C19" s="20"/>
      <c r="D19" s="16" t="s">
        <v>118</v>
      </c>
      <c r="E19" s="16" t="s">
        <v>118</v>
      </c>
      <c r="F19" s="16" t="s">
        <v>118</v>
      </c>
      <c r="G19" s="16">
        <v>3.5329999999999999</v>
      </c>
      <c r="H19" s="17">
        <f t="shared" si="0"/>
        <v>3.5329999999999999</v>
      </c>
    </row>
    <row r="20" spans="2:8" ht="15" customHeight="1">
      <c r="B20" s="15" t="s">
        <v>27</v>
      </c>
      <c r="C20" s="15"/>
      <c r="D20" s="22">
        <f>SUM(D10,D12:D13,D15:D19)</f>
        <v>236.803</v>
      </c>
      <c r="E20" s="22">
        <f>SUM(E10,E12:E13,E15:E19)</f>
        <v>77.412999999999997</v>
      </c>
      <c r="F20" s="22">
        <f>SUM(F10,F12:F13,F15:F19)</f>
        <v>11.856</v>
      </c>
      <c r="G20" s="22">
        <f>SUM(G10,G12:G13,G15:G19)</f>
        <v>-5.3500000000000014</v>
      </c>
      <c r="H20" s="22">
        <f t="shared" si="0"/>
        <v>320.72199999999998</v>
      </c>
    </row>
    <row r="21" spans="2:8" ht="15" customHeight="1">
      <c r="B21" s="24" t="s">
        <v>41</v>
      </c>
      <c r="C21" s="24"/>
      <c r="D21" s="17">
        <f>-D12</f>
        <v>-31.936</v>
      </c>
      <c r="E21" s="17">
        <f>-E12</f>
        <v>-19.27</v>
      </c>
      <c r="F21" s="17">
        <f>-F12</f>
        <v>-7.9109999999999996</v>
      </c>
      <c r="G21" s="17">
        <f>-G12</f>
        <v>-63.241</v>
      </c>
      <c r="H21" s="17">
        <f t="shared" si="0"/>
        <v>-122.358</v>
      </c>
    </row>
    <row r="22" spans="2:8" ht="15" customHeight="1">
      <c r="B22" s="367" t="s">
        <v>196</v>
      </c>
      <c r="C22" s="24"/>
      <c r="D22" s="16">
        <v>8.5190000000000001</v>
      </c>
      <c r="E22" s="16" t="s">
        <v>118</v>
      </c>
      <c r="F22" s="16" t="s">
        <v>118</v>
      </c>
      <c r="G22" s="16" t="s">
        <v>118</v>
      </c>
      <c r="H22" s="17">
        <f t="shared" si="0"/>
        <v>8.5190000000000001</v>
      </c>
    </row>
    <row r="23" spans="2:8" ht="15" customHeight="1">
      <c r="B23" s="367" t="s">
        <v>204</v>
      </c>
      <c r="C23" s="24"/>
      <c r="D23" s="16">
        <v>0.80100000000000005</v>
      </c>
      <c r="E23" s="16" t="s">
        <v>118</v>
      </c>
      <c r="F23" s="16" t="s">
        <v>118</v>
      </c>
      <c r="G23" s="16" t="s">
        <v>118</v>
      </c>
      <c r="H23" s="17">
        <f t="shared" si="0"/>
        <v>0.80100000000000005</v>
      </c>
    </row>
    <row r="24" spans="2:8" ht="15" customHeight="1">
      <c r="B24" s="24" t="s">
        <v>43</v>
      </c>
      <c r="C24" s="24"/>
      <c r="D24" s="16" t="s">
        <v>118</v>
      </c>
      <c r="E24" s="16" t="s">
        <v>118</v>
      </c>
      <c r="F24" s="16" t="s">
        <v>118</v>
      </c>
      <c r="G24" s="16" t="s">
        <v>118</v>
      </c>
      <c r="H24" s="17"/>
    </row>
    <row r="25" spans="2:8" ht="15" customHeight="1">
      <c r="B25" s="366" t="s">
        <v>88</v>
      </c>
      <c r="C25" s="19"/>
      <c r="D25" s="16">
        <v>1.9</v>
      </c>
      <c r="E25" s="16">
        <v>1.5229999999999999</v>
      </c>
      <c r="F25" s="16">
        <v>0.22900000000000001</v>
      </c>
      <c r="G25" s="16">
        <v>21.742000000000001</v>
      </c>
      <c r="H25" s="17">
        <f t="shared" ref="H25:H29" si="1">SUM(D25:G25)</f>
        <v>25.394000000000002</v>
      </c>
    </row>
    <row r="26" spans="2:8" ht="15" customHeight="1">
      <c r="B26" s="366" t="s">
        <v>81</v>
      </c>
      <c r="C26" s="19"/>
      <c r="D26" s="16" t="s">
        <v>118</v>
      </c>
      <c r="E26" s="16" t="s">
        <v>118</v>
      </c>
      <c r="F26" s="16" t="s">
        <v>118</v>
      </c>
      <c r="G26" s="16">
        <v>0</v>
      </c>
      <c r="H26" s="17">
        <f t="shared" si="1"/>
        <v>0</v>
      </c>
    </row>
    <row r="27" spans="2:8" ht="15" customHeight="1">
      <c r="B27" s="366" t="s">
        <v>82</v>
      </c>
      <c r="C27" s="19"/>
      <c r="D27" s="16" t="s">
        <v>118</v>
      </c>
      <c r="E27" s="16" t="s">
        <v>118</v>
      </c>
      <c r="F27" s="16" t="s">
        <v>118</v>
      </c>
      <c r="G27" s="16">
        <v>1.8109999999999999</v>
      </c>
      <c r="H27" s="17">
        <f>SUM(D27:G27)</f>
        <v>1.8109999999999999</v>
      </c>
    </row>
    <row r="28" spans="2:8" ht="15" customHeight="1">
      <c r="B28" s="45" t="s">
        <v>202</v>
      </c>
      <c r="C28" s="186"/>
      <c r="D28" s="16" t="s">
        <v>118</v>
      </c>
      <c r="E28" s="16" t="s">
        <v>118</v>
      </c>
      <c r="F28" s="16" t="s">
        <v>118</v>
      </c>
      <c r="G28" s="16">
        <v>3.4359999999999999</v>
      </c>
      <c r="H28" s="17">
        <f>SUM(D28:G28)</f>
        <v>3.4359999999999999</v>
      </c>
    </row>
    <row r="29" spans="2:8" ht="15" customHeight="1">
      <c r="B29" s="19" t="s">
        <v>17</v>
      </c>
      <c r="C29" s="19"/>
      <c r="D29" s="16" t="s">
        <v>118</v>
      </c>
      <c r="E29" s="16" t="s">
        <v>118</v>
      </c>
      <c r="F29" s="16" t="s">
        <v>118</v>
      </c>
      <c r="G29" s="16">
        <v>5.2610000000000001</v>
      </c>
      <c r="H29" s="17">
        <f t="shared" si="1"/>
        <v>5.2610000000000001</v>
      </c>
    </row>
    <row r="30" spans="2:8" ht="12.75">
      <c r="B30" s="15" t="s">
        <v>2</v>
      </c>
      <c r="C30" s="15"/>
      <c r="D30" s="22">
        <f>SUM(D20,D21:D23,D25:D29)</f>
        <v>216.08699999999999</v>
      </c>
      <c r="E30" s="22">
        <f>SUM(E20,E21:E23,E25:E29)</f>
        <v>59.666000000000004</v>
      </c>
      <c r="F30" s="22">
        <f>SUM(F20,F21:F23,F25:F29)</f>
        <v>4.1740000000000004</v>
      </c>
      <c r="G30" s="22">
        <f>SUM(G20,G21:G23,G25:G29)</f>
        <v>-36.341000000000001</v>
      </c>
      <c r="H30" s="22">
        <f>SUM(D30:G30)</f>
        <v>243.58599999999996</v>
      </c>
    </row>
    <row r="31" spans="2:8" ht="12.75">
      <c r="B31" s="3" t="s">
        <v>128</v>
      </c>
      <c r="D31" s="55"/>
      <c r="E31" s="55"/>
      <c r="F31" s="55"/>
      <c r="G31" s="55"/>
      <c r="H31" s="55"/>
    </row>
    <row r="32" spans="2:8">
      <c r="B32" s="361" t="s">
        <v>88</v>
      </c>
      <c r="C32" s="19"/>
      <c r="D32" s="17">
        <f>SUM(D15,D25)</f>
        <v>18.105999999999998</v>
      </c>
      <c r="E32" s="17">
        <f>SUM(E15,E25)</f>
        <v>42.493000000000002</v>
      </c>
      <c r="F32" s="17">
        <f>SUM(F15,F25)</f>
        <v>4.21</v>
      </c>
      <c r="G32" s="17">
        <f>SUM(G15,G25)</f>
        <v>25.252000000000002</v>
      </c>
      <c r="H32" s="17">
        <f>SUM(D32:G32)</f>
        <v>90.061000000000007</v>
      </c>
    </row>
    <row r="33" spans="2:8">
      <c r="B33" s="362" t="s">
        <v>86</v>
      </c>
      <c r="C33" s="236"/>
      <c r="D33" s="17">
        <f>+D18</f>
        <v>11.172000000000001</v>
      </c>
      <c r="E33" s="17"/>
      <c r="F33" s="17"/>
      <c r="G33" s="17"/>
      <c r="H33" s="17">
        <f>SUM(D33:G33)</f>
        <v>11.172000000000001</v>
      </c>
    </row>
    <row r="34" spans="2:8">
      <c r="B34" s="362" t="s">
        <v>79</v>
      </c>
      <c r="C34" s="236"/>
      <c r="D34" s="17">
        <f>D23</f>
        <v>0.80100000000000005</v>
      </c>
      <c r="E34" s="17"/>
      <c r="F34" s="17"/>
      <c r="G34" s="17">
        <f>-'Consolidated Reconciliations'!D$14</f>
        <v>-21.675000000000001</v>
      </c>
      <c r="H34" s="17">
        <f>SUM(D34:G34)</f>
        <v>-20.874000000000002</v>
      </c>
    </row>
    <row r="35" spans="2:8" ht="13.5" thickBot="1">
      <c r="B35" s="15" t="s">
        <v>122</v>
      </c>
      <c r="C35" s="15"/>
      <c r="D35" s="25">
        <f>D30-D32-D33-D34</f>
        <v>186.00800000000001</v>
      </c>
      <c r="E35" s="25">
        <f t="shared" ref="E35" si="2">E30-E32-E33-E34</f>
        <v>17.173000000000002</v>
      </c>
      <c r="F35" s="25">
        <f t="shared" ref="F35" si="3">F30-F32-F33-F34</f>
        <v>-3.5999999999999588E-2</v>
      </c>
      <c r="G35" s="25">
        <f t="shared" ref="G35" si="4">G30-G32-G33-G34</f>
        <v>-39.918000000000006</v>
      </c>
      <c r="H35" s="25">
        <f t="shared" ref="H35" si="5">H30-H32-H33-H34</f>
        <v>163.22699999999995</v>
      </c>
    </row>
    <row r="36" spans="2:8" ht="15" thickTop="1">
      <c r="D36" s="26"/>
      <c r="E36" s="26"/>
      <c r="F36" s="26"/>
      <c r="G36" s="26"/>
      <c r="H36" s="18"/>
    </row>
    <row r="37" spans="2:8">
      <c r="D37" s="26"/>
      <c r="E37" s="26"/>
      <c r="F37" s="26"/>
      <c r="G37" s="26"/>
      <c r="H37" s="18"/>
    </row>
    <row r="38" spans="2:8" ht="15.75">
      <c r="B38" s="12" t="s">
        <v>139</v>
      </c>
      <c r="C38" s="12"/>
      <c r="D38" s="26"/>
      <c r="E38" s="26"/>
      <c r="F38" s="26"/>
      <c r="G38" s="26"/>
      <c r="H38" s="18"/>
    </row>
    <row r="39" spans="2:8" ht="15.75">
      <c r="B39" s="12"/>
      <c r="C39" s="12"/>
      <c r="D39" s="26"/>
      <c r="E39" s="26"/>
      <c r="F39" s="26"/>
      <c r="G39" s="26"/>
      <c r="H39" s="18"/>
    </row>
    <row r="40" spans="2:8" ht="12.75" customHeight="1">
      <c r="D40" s="13" t="s">
        <v>60</v>
      </c>
      <c r="E40" s="13"/>
      <c r="F40" s="13"/>
      <c r="G40" s="13"/>
      <c r="H40" s="13"/>
    </row>
    <row r="41" spans="2:8" ht="25.5">
      <c r="D41" s="14" t="s">
        <v>38</v>
      </c>
      <c r="E41" s="14" t="s">
        <v>115</v>
      </c>
      <c r="F41" s="14" t="s">
        <v>110</v>
      </c>
      <c r="G41" s="14" t="s">
        <v>7</v>
      </c>
      <c r="H41" s="14" t="s">
        <v>33</v>
      </c>
    </row>
    <row r="42" spans="2:8" ht="12.75">
      <c r="B42" s="15" t="s">
        <v>39</v>
      </c>
      <c r="C42" s="15"/>
      <c r="D42" s="16">
        <v>156.78</v>
      </c>
      <c r="E42" s="16">
        <v>38.749000000000002</v>
      </c>
      <c r="F42" s="16">
        <v>1.7310000000000001</v>
      </c>
      <c r="G42" s="16">
        <v>-74.655000000000001</v>
      </c>
      <c r="H42" s="17">
        <f>SUM(D42:G42)</f>
        <v>122.60499999999999</v>
      </c>
    </row>
    <row r="43" spans="2:8" ht="12.75">
      <c r="B43" s="3" t="s">
        <v>40</v>
      </c>
      <c r="D43" s="16" t="s">
        <v>118</v>
      </c>
      <c r="E43" s="16" t="s">
        <v>118</v>
      </c>
      <c r="F43" s="16" t="s">
        <v>118</v>
      </c>
      <c r="G43" s="16" t="s">
        <v>118</v>
      </c>
      <c r="H43" s="17"/>
    </row>
    <row r="44" spans="2:8" ht="12.75">
      <c r="B44" s="19" t="s">
        <v>41</v>
      </c>
      <c r="C44" s="19"/>
      <c r="D44" s="16">
        <v>36.694000000000003</v>
      </c>
      <c r="E44" s="16">
        <v>16.213999999999999</v>
      </c>
      <c r="F44" s="16">
        <v>8.0760000000000005</v>
      </c>
      <c r="G44" s="16">
        <v>62.375999999999998</v>
      </c>
      <c r="H44" s="17">
        <f>SUM(D44:G44)</f>
        <v>123.36</v>
      </c>
    </row>
    <row r="45" spans="2:8">
      <c r="B45" s="366" t="s">
        <v>103</v>
      </c>
      <c r="C45" s="19"/>
      <c r="D45" s="16" t="s">
        <v>118</v>
      </c>
      <c r="E45" s="16" t="s">
        <v>118</v>
      </c>
      <c r="F45" s="16" t="s">
        <v>118</v>
      </c>
      <c r="G45" s="16">
        <v>0</v>
      </c>
      <c r="H45" s="17">
        <f>SUM(D45:G45)</f>
        <v>0</v>
      </c>
    </row>
    <row r="46" spans="2:8" ht="12.75">
      <c r="B46" s="19" t="s">
        <v>42</v>
      </c>
      <c r="C46" s="19"/>
      <c r="D46" s="16" t="s">
        <v>118</v>
      </c>
      <c r="E46" s="16" t="s">
        <v>118</v>
      </c>
      <c r="F46" s="16" t="s">
        <v>118</v>
      </c>
      <c r="G46" s="16" t="s">
        <v>118</v>
      </c>
      <c r="H46" s="17"/>
    </row>
    <row r="47" spans="2:8">
      <c r="B47" s="361" t="s">
        <v>88</v>
      </c>
      <c r="C47" s="20"/>
      <c r="D47" s="16">
        <v>16.849</v>
      </c>
      <c r="E47" s="16">
        <v>29.821000000000002</v>
      </c>
      <c r="F47" s="16">
        <v>3.694</v>
      </c>
      <c r="G47" s="16">
        <v>2.7149999999999999</v>
      </c>
      <c r="H47" s="17">
        <f t="shared" ref="H47:H55" si="6">SUM(D47:G47)</f>
        <v>53.079000000000008</v>
      </c>
    </row>
    <row r="48" spans="2:8">
      <c r="B48" s="361" t="s">
        <v>81</v>
      </c>
      <c r="C48" s="20"/>
      <c r="D48" s="16" t="s">
        <v>118</v>
      </c>
      <c r="E48" s="16" t="s">
        <v>118</v>
      </c>
      <c r="F48" s="16" t="s">
        <v>118</v>
      </c>
      <c r="G48" s="16">
        <v>0</v>
      </c>
      <c r="H48" s="17">
        <f t="shared" si="6"/>
        <v>0</v>
      </c>
    </row>
    <row r="49" spans="2:8">
      <c r="B49" s="45" t="s">
        <v>203</v>
      </c>
      <c r="C49" s="187"/>
      <c r="D49" s="16" t="s">
        <v>118</v>
      </c>
      <c r="E49" s="16" t="s">
        <v>118</v>
      </c>
      <c r="F49" s="16" t="s">
        <v>118</v>
      </c>
      <c r="G49" s="16">
        <v>0</v>
      </c>
      <c r="H49" s="17">
        <f>SUM(D49:G49)</f>
        <v>0</v>
      </c>
    </row>
    <row r="50" spans="2:8">
      <c r="B50" s="362" t="s">
        <v>86</v>
      </c>
      <c r="C50" s="21"/>
      <c r="D50" s="16">
        <v>10.878</v>
      </c>
      <c r="E50" s="16" t="s">
        <v>118</v>
      </c>
      <c r="F50" s="16" t="s">
        <v>118</v>
      </c>
      <c r="G50" s="16" t="s">
        <v>118</v>
      </c>
      <c r="H50" s="17">
        <f>SUM(D50:G50)</f>
        <v>10.878</v>
      </c>
    </row>
    <row r="51" spans="2:8" ht="12.75">
      <c r="B51" s="20" t="s">
        <v>17</v>
      </c>
      <c r="C51" s="20"/>
      <c r="D51" s="16" t="s">
        <v>118</v>
      </c>
      <c r="E51" s="16" t="s">
        <v>118</v>
      </c>
      <c r="F51" s="16" t="s">
        <v>118</v>
      </c>
      <c r="G51" s="16">
        <v>2.9020000000000001</v>
      </c>
      <c r="H51" s="17">
        <f t="shared" si="6"/>
        <v>2.9020000000000001</v>
      </c>
    </row>
    <row r="52" spans="2:8" ht="12.75">
      <c r="B52" s="15" t="s">
        <v>27</v>
      </c>
      <c r="C52" s="15"/>
      <c r="D52" s="22">
        <f>SUM(D42,D44:D45,D47:D51)</f>
        <v>221.20099999999996</v>
      </c>
      <c r="E52" s="22">
        <f>SUM(E42,E44:E45,E47:E51)</f>
        <v>84.784000000000006</v>
      </c>
      <c r="F52" s="22">
        <f>SUM(F42,F44:F45,F47:F51)</f>
        <v>13.501000000000001</v>
      </c>
      <c r="G52" s="22">
        <f>SUM(G42,G44:G45,G47:G51)</f>
        <v>-6.6620000000000035</v>
      </c>
      <c r="H52" s="22">
        <f t="shared" si="6"/>
        <v>312.82399999999996</v>
      </c>
    </row>
    <row r="53" spans="2:8" ht="12.75">
      <c r="B53" s="24" t="s">
        <v>41</v>
      </c>
      <c r="C53" s="24"/>
      <c r="D53" s="17">
        <f>-D44</f>
        <v>-36.694000000000003</v>
      </c>
      <c r="E53" s="17">
        <f>-E44</f>
        <v>-16.213999999999999</v>
      </c>
      <c r="F53" s="17">
        <f>-F44</f>
        <v>-8.0760000000000005</v>
      </c>
      <c r="G53" s="17">
        <f>-G44</f>
        <v>-62.375999999999998</v>
      </c>
      <c r="H53" s="17">
        <f t="shared" si="6"/>
        <v>-123.36</v>
      </c>
    </row>
    <row r="54" spans="2:8" ht="12.75">
      <c r="B54" s="367" t="s">
        <v>196</v>
      </c>
      <c r="C54" s="24"/>
      <c r="D54" s="16">
        <v>5.3070000000000004</v>
      </c>
      <c r="E54" s="16" t="s">
        <v>118</v>
      </c>
      <c r="F54" s="16" t="s">
        <v>118</v>
      </c>
      <c r="G54" s="16" t="s">
        <v>118</v>
      </c>
      <c r="H54" s="17">
        <f t="shared" si="6"/>
        <v>5.3070000000000004</v>
      </c>
    </row>
    <row r="55" spans="2:8">
      <c r="B55" s="367" t="s">
        <v>204</v>
      </c>
      <c r="C55" s="24"/>
      <c r="D55" s="16">
        <v>0.80100000000000005</v>
      </c>
      <c r="E55" s="16" t="s">
        <v>118</v>
      </c>
      <c r="F55" s="16" t="s">
        <v>118</v>
      </c>
      <c r="G55" s="16" t="s">
        <v>118</v>
      </c>
      <c r="H55" s="17">
        <f t="shared" si="6"/>
        <v>0.80100000000000005</v>
      </c>
    </row>
    <row r="56" spans="2:8" ht="12.75">
      <c r="B56" s="24" t="s">
        <v>43</v>
      </c>
      <c r="C56" s="24"/>
      <c r="D56" s="16" t="s">
        <v>118</v>
      </c>
      <c r="E56" s="16" t="s">
        <v>118</v>
      </c>
      <c r="F56" s="16" t="s">
        <v>118</v>
      </c>
      <c r="G56" s="16" t="s">
        <v>118</v>
      </c>
      <c r="H56" s="17"/>
    </row>
    <row r="57" spans="2:8">
      <c r="B57" s="366" t="s">
        <v>88</v>
      </c>
      <c r="C57" s="19"/>
      <c r="D57" s="16">
        <v>1.89</v>
      </c>
      <c r="E57" s="16">
        <v>1.494</v>
      </c>
      <c r="F57" s="16">
        <v>0.22900000000000001</v>
      </c>
      <c r="G57" s="16">
        <v>19.864000000000001</v>
      </c>
      <c r="H57" s="17">
        <f t="shared" ref="H57:H61" si="7">SUM(D57:G57)</f>
        <v>23.477</v>
      </c>
    </row>
    <row r="58" spans="2:8" ht="15" customHeight="1">
      <c r="B58" s="366" t="s">
        <v>81</v>
      </c>
      <c r="C58" s="19"/>
      <c r="D58" s="16" t="s">
        <v>118</v>
      </c>
      <c r="E58" s="16" t="s">
        <v>118</v>
      </c>
      <c r="F58" s="16" t="s">
        <v>118</v>
      </c>
      <c r="G58" s="16">
        <v>0</v>
      </c>
      <c r="H58" s="17">
        <f t="shared" si="7"/>
        <v>0</v>
      </c>
    </row>
    <row r="59" spans="2:8">
      <c r="B59" s="366" t="s">
        <v>82</v>
      </c>
      <c r="C59" s="19"/>
      <c r="D59" s="16" t="s">
        <v>118</v>
      </c>
      <c r="E59" s="16" t="s">
        <v>118</v>
      </c>
      <c r="F59" s="16" t="s">
        <v>118</v>
      </c>
      <c r="G59" s="16">
        <v>2.0529999999999999</v>
      </c>
      <c r="H59" s="17">
        <f>SUM(D59:G59)</f>
        <v>2.0529999999999999</v>
      </c>
    </row>
    <row r="60" spans="2:8">
      <c r="B60" s="45" t="s">
        <v>202</v>
      </c>
      <c r="C60" s="186"/>
      <c r="D60" s="16" t="s">
        <v>118</v>
      </c>
      <c r="E60" s="16" t="s">
        <v>118</v>
      </c>
      <c r="F60" s="16" t="s">
        <v>118</v>
      </c>
      <c r="G60" s="16">
        <v>2.0430000000000001</v>
      </c>
      <c r="H60" s="17">
        <f>SUM(D60:G60)</f>
        <v>2.0430000000000001</v>
      </c>
    </row>
    <row r="61" spans="2:8" ht="12.75">
      <c r="B61" s="19" t="s">
        <v>17</v>
      </c>
      <c r="C61" s="19"/>
      <c r="D61" s="16" t="s">
        <v>118</v>
      </c>
      <c r="E61" s="16" t="s">
        <v>118</v>
      </c>
      <c r="F61" s="16" t="s">
        <v>118</v>
      </c>
      <c r="G61" s="16">
        <v>4.4279999999999999</v>
      </c>
      <c r="H61" s="17">
        <f t="shared" si="7"/>
        <v>4.4279999999999999</v>
      </c>
    </row>
    <row r="62" spans="2:8" ht="12.75">
      <c r="B62" s="15" t="s">
        <v>2</v>
      </c>
      <c r="C62" s="15"/>
      <c r="D62" s="22">
        <f>SUM(D52,D53:D55,D57:D61)</f>
        <v>192.50499999999991</v>
      </c>
      <c r="E62" s="22">
        <f>SUM(E52,E53:E55,E57:E61)</f>
        <v>70.064000000000007</v>
      </c>
      <c r="F62" s="22">
        <f>SUM(F52,F53:F55,F57:F61)</f>
        <v>5.6540000000000008</v>
      </c>
      <c r="G62" s="22">
        <f>SUM(G52,G53:G55,G57:G61)</f>
        <v>-40.65</v>
      </c>
      <c r="H62" s="22">
        <f>SUM(D62:G62)</f>
        <v>227.57299999999989</v>
      </c>
    </row>
    <row r="63" spans="2:8" ht="12.75">
      <c r="B63" s="3" t="s">
        <v>128</v>
      </c>
      <c r="D63" s="55"/>
      <c r="E63" s="55"/>
      <c r="F63" s="55"/>
      <c r="G63" s="55"/>
      <c r="H63" s="55"/>
    </row>
    <row r="64" spans="2:8">
      <c r="B64" s="361" t="s">
        <v>88</v>
      </c>
      <c r="C64" s="19"/>
      <c r="D64" s="17">
        <f>SUM(D47,D57)</f>
        <v>18.739000000000001</v>
      </c>
      <c r="E64" s="17">
        <f>SUM(E47,E57)</f>
        <v>31.315000000000001</v>
      </c>
      <c r="F64" s="17">
        <f>SUM(F47,F57)</f>
        <v>3.923</v>
      </c>
      <c r="G64" s="17">
        <f>SUM(G47,G57)</f>
        <v>22.579000000000001</v>
      </c>
      <c r="H64" s="17">
        <f>SUM(D64:G64)</f>
        <v>76.556000000000012</v>
      </c>
    </row>
    <row r="65" spans="2:8">
      <c r="B65" s="362" t="s">
        <v>86</v>
      </c>
      <c r="C65" s="236"/>
      <c r="D65" s="17">
        <f>+D50</f>
        <v>10.878</v>
      </c>
      <c r="E65" s="17"/>
      <c r="F65" s="17"/>
      <c r="G65" s="17"/>
      <c r="H65" s="17">
        <f>SUM(D65:G65)</f>
        <v>10.878</v>
      </c>
    </row>
    <row r="66" spans="2:8">
      <c r="B66" s="362" t="s">
        <v>79</v>
      </c>
      <c r="C66" s="236"/>
      <c r="D66" s="17">
        <f>D55</f>
        <v>0.80100000000000005</v>
      </c>
      <c r="E66" s="17"/>
      <c r="F66" s="17"/>
      <c r="G66" s="17">
        <f>-'Consolidated Reconciliations'!E$14</f>
        <v>-23.210999999999999</v>
      </c>
      <c r="H66" s="17">
        <f>SUM(D66:G66)</f>
        <v>-22.41</v>
      </c>
    </row>
    <row r="67" spans="2:8" ht="13.5" thickBot="1">
      <c r="B67" s="15" t="s">
        <v>122</v>
      </c>
      <c r="C67" s="15"/>
      <c r="D67" s="25">
        <f>D62-D64-D65-D66</f>
        <v>162.08699999999993</v>
      </c>
      <c r="E67" s="25">
        <f t="shared" ref="E67" si="8">E62-E64-E65-E66</f>
        <v>38.749000000000009</v>
      </c>
      <c r="F67" s="25">
        <f t="shared" ref="F67" si="9">F62-F64-F65-F66</f>
        <v>1.7310000000000008</v>
      </c>
      <c r="G67" s="25">
        <f t="shared" ref="G67" si="10">G62-G64-G65-G66</f>
        <v>-40.018000000000001</v>
      </c>
      <c r="H67" s="25">
        <f t="shared" ref="H67" si="11">H62-H64-H65-H66</f>
        <v>162.54899999999989</v>
      </c>
    </row>
    <row r="68" spans="2:8" ht="15" thickTop="1">
      <c r="D68" s="26"/>
      <c r="E68" s="26"/>
      <c r="F68" s="26"/>
      <c r="G68" s="26"/>
      <c r="H68" s="18"/>
    </row>
    <row r="69" spans="2:8">
      <c r="D69" s="26"/>
      <c r="E69" s="26"/>
      <c r="F69" s="26"/>
      <c r="G69" s="26"/>
      <c r="H69" s="18"/>
    </row>
    <row r="70" spans="2:8" ht="15.75">
      <c r="B70" s="12" t="s">
        <v>140</v>
      </c>
      <c r="C70" s="12"/>
      <c r="D70" s="26"/>
      <c r="E70" s="26"/>
      <c r="F70" s="26"/>
      <c r="G70" s="26"/>
      <c r="H70" s="18"/>
    </row>
    <row r="71" spans="2:8" ht="15.75">
      <c r="B71" s="12"/>
      <c r="C71" s="12"/>
      <c r="D71" s="26"/>
      <c r="E71" s="26"/>
      <c r="F71" s="26"/>
      <c r="G71" s="26"/>
      <c r="H71" s="18"/>
    </row>
    <row r="72" spans="2:8" ht="12.75" customHeight="1">
      <c r="D72" s="13" t="s">
        <v>62</v>
      </c>
      <c r="E72" s="13"/>
      <c r="F72" s="13"/>
      <c r="G72" s="13"/>
      <c r="H72" s="13"/>
    </row>
    <row r="73" spans="2:8" ht="25.5">
      <c r="D73" s="14" t="s">
        <v>38</v>
      </c>
      <c r="E73" s="14" t="s">
        <v>115</v>
      </c>
      <c r="F73" s="14" t="s">
        <v>110</v>
      </c>
      <c r="G73" s="14" t="s">
        <v>7</v>
      </c>
      <c r="H73" s="14" t="s">
        <v>33</v>
      </c>
    </row>
    <row r="74" spans="2:8" ht="12.75">
      <c r="B74" s="15" t="s">
        <v>39</v>
      </c>
      <c r="C74" s="15"/>
      <c r="D74" s="16">
        <v>187.48400000000001</v>
      </c>
      <c r="E74" s="16">
        <v>39.767000000000003</v>
      </c>
      <c r="F74" s="16">
        <v>2.4609999999999999</v>
      </c>
      <c r="G74" s="16">
        <v>-120.94</v>
      </c>
      <c r="H74" s="17">
        <f>SUM(D74:G74)</f>
        <v>108.77200000000002</v>
      </c>
    </row>
    <row r="75" spans="2:8" ht="12.75">
      <c r="B75" s="3" t="s">
        <v>40</v>
      </c>
      <c r="D75" s="16" t="s">
        <v>118</v>
      </c>
      <c r="E75" s="16" t="s">
        <v>118</v>
      </c>
      <c r="F75" s="16" t="s">
        <v>118</v>
      </c>
      <c r="G75" s="16" t="s">
        <v>118</v>
      </c>
      <c r="H75" s="17"/>
    </row>
    <row r="76" spans="2:8" ht="12.75">
      <c r="B76" s="19" t="s">
        <v>41</v>
      </c>
      <c r="C76" s="19"/>
      <c r="D76" s="16">
        <v>43.344999999999999</v>
      </c>
      <c r="E76" s="16">
        <v>15.737</v>
      </c>
      <c r="F76" s="16">
        <v>7.8</v>
      </c>
      <c r="G76" s="16">
        <v>99.442000000000007</v>
      </c>
      <c r="H76" s="17">
        <f>SUM(D76:G76)</f>
        <v>166.32400000000001</v>
      </c>
    </row>
    <row r="77" spans="2:8">
      <c r="B77" s="366" t="s">
        <v>103</v>
      </c>
      <c r="C77" s="19"/>
      <c r="D77" s="16" t="s">
        <v>118</v>
      </c>
      <c r="E77" s="16" t="s">
        <v>118</v>
      </c>
      <c r="F77" s="16" t="s">
        <v>118</v>
      </c>
      <c r="G77" s="16">
        <v>0</v>
      </c>
      <c r="H77" s="17">
        <f>SUM(D77:G77)</f>
        <v>0</v>
      </c>
    </row>
    <row r="78" spans="2:8" ht="12.75">
      <c r="B78" s="19" t="s">
        <v>42</v>
      </c>
      <c r="C78" s="19"/>
      <c r="D78" s="16" t="s">
        <v>118</v>
      </c>
      <c r="E78" s="16" t="s">
        <v>118</v>
      </c>
      <c r="F78" s="16" t="s">
        <v>118</v>
      </c>
      <c r="G78" s="16" t="s">
        <v>118</v>
      </c>
      <c r="H78" s="17"/>
    </row>
    <row r="79" spans="2:8">
      <c r="B79" s="361" t="s">
        <v>88</v>
      </c>
      <c r="C79" s="20"/>
      <c r="D79" s="16">
        <v>16.651</v>
      </c>
      <c r="E79" s="16">
        <v>30.616</v>
      </c>
      <c r="F79" s="16">
        <v>4.2069999999999999</v>
      </c>
      <c r="G79" s="16">
        <v>7.8599999999999994</v>
      </c>
      <c r="H79" s="17">
        <f t="shared" ref="H79:H87" si="12">SUM(D79:G79)</f>
        <v>59.333999999999996</v>
      </c>
    </row>
    <row r="80" spans="2:8">
      <c r="B80" s="361" t="s">
        <v>81</v>
      </c>
      <c r="C80" s="20"/>
      <c r="D80" s="16" t="s">
        <v>118</v>
      </c>
      <c r="E80" s="16" t="s">
        <v>118</v>
      </c>
      <c r="F80" s="16" t="s">
        <v>118</v>
      </c>
      <c r="G80" s="16">
        <v>0</v>
      </c>
      <c r="H80" s="17">
        <f t="shared" si="12"/>
        <v>0</v>
      </c>
    </row>
    <row r="81" spans="2:8">
      <c r="B81" s="45" t="s">
        <v>203</v>
      </c>
      <c r="C81" s="187"/>
      <c r="D81" s="16" t="s">
        <v>118</v>
      </c>
      <c r="E81" s="16" t="s">
        <v>118</v>
      </c>
      <c r="F81" s="16" t="s">
        <v>118</v>
      </c>
      <c r="G81" s="16">
        <v>0</v>
      </c>
      <c r="H81" s="17">
        <f>SUM(D81:G81)</f>
        <v>0</v>
      </c>
    </row>
    <row r="82" spans="2:8">
      <c r="B82" s="362" t="s">
        <v>86</v>
      </c>
      <c r="C82" s="21"/>
      <c r="D82" s="16">
        <v>9.5250000000000004</v>
      </c>
      <c r="E82" s="16" t="s">
        <v>118</v>
      </c>
      <c r="F82" s="16" t="s">
        <v>118</v>
      </c>
      <c r="G82" s="16" t="s">
        <v>118</v>
      </c>
      <c r="H82" s="17">
        <f>SUM(D82:G82)</f>
        <v>9.5250000000000004</v>
      </c>
    </row>
    <row r="83" spans="2:8" ht="12.75">
      <c r="B83" s="20" t="s">
        <v>17</v>
      </c>
      <c r="C83" s="20"/>
      <c r="D83" s="16" t="s">
        <v>118</v>
      </c>
      <c r="E83" s="16" t="s">
        <v>118</v>
      </c>
      <c r="F83" s="16" t="s">
        <v>118</v>
      </c>
      <c r="G83" s="16">
        <v>2.8530000000000002</v>
      </c>
      <c r="H83" s="17">
        <f t="shared" si="12"/>
        <v>2.8530000000000002</v>
      </c>
    </row>
    <row r="84" spans="2:8" ht="12.75">
      <c r="B84" s="15" t="s">
        <v>27</v>
      </c>
      <c r="C84" s="15"/>
      <c r="D84" s="22">
        <f>SUM(D74,D76:D77,D79:D83)</f>
        <v>257.005</v>
      </c>
      <c r="E84" s="22">
        <f>SUM(E74,E76:E77,E79:E83)</f>
        <v>86.12</v>
      </c>
      <c r="F84" s="22">
        <f>SUM(F74,F76:F77,F79:F83)</f>
        <v>14.468</v>
      </c>
      <c r="G84" s="22">
        <f>SUM(G74,G76:G77,G79:G83)</f>
        <v>-10.784999999999991</v>
      </c>
      <c r="H84" s="22">
        <f t="shared" si="12"/>
        <v>346.80800000000005</v>
      </c>
    </row>
    <row r="85" spans="2:8" ht="12.75">
      <c r="B85" s="24" t="s">
        <v>41</v>
      </c>
      <c r="C85" s="24"/>
      <c r="D85" s="17">
        <f>-D76</f>
        <v>-43.344999999999999</v>
      </c>
      <c r="E85" s="17">
        <f>-E76</f>
        <v>-15.737</v>
      </c>
      <c r="F85" s="17">
        <f>-F76</f>
        <v>-7.8</v>
      </c>
      <c r="G85" s="17">
        <f>-G76</f>
        <v>-99.442000000000007</v>
      </c>
      <c r="H85" s="17">
        <f t="shared" si="12"/>
        <v>-166.32400000000001</v>
      </c>
    </row>
    <row r="86" spans="2:8" ht="12.75">
      <c r="B86" s="367" t="s">
        <v>196</v>
      </c>
      <c r="C86" s="24"/>
      <c r="D86" s="16">
        <v>0.372</v>
      </c>
      <c r="E86" s="16" t="s">
        <v>118</v>
      </c>
      <c r="F86" s="16" t="s">
        <v>118</v>
      </c>
      <c r="G86" s="16" t="s">
        <v>118</v>
      </c>
      <c r="H86" s="17">
        <f t="shared" si="12"/>
        <v>0.372</v>
      </c>
    </row>
    <row r="87" spans="2:8">
      <c r="B87" s="367" t="s">
        <v>204</v>
      </c>
      <c r="C87" s="24"/>
      <c r="D87" s="16">
        <v>0</v>
      </c>
      <c r="E87" s="16" t="s">
        <v>118</v>
      </c>
      <c r="F87" s="16" t="s">
        <v>118</v>
      </c>
      <c r="G87" s="16" t="s">
        <v>118</v>
      </c>
      <c r="H87" s="17">
        <f t="shared" si="12"/>
        <v>0</v>
      </c>
    </row>
    <row r="88" spans="2:8" ht="12.75">
      <c r="B88" s="24" t="s">
        <v>43</v>
      </c>
      <c r="C88" s="24"/>
      <c r="D88" s="16" t="s">
        <v>118</v>
      </c>
      <c r="E88" s="16" t="s">
        <v>118</v>
      </c>
      <c r="F88" s="16" t="s">
        <v>118</v>
      </c>
      <c r="G88" s="16" t="s">
        <v>118</v>
      </c>
      <c r="H88" s="17"/>
    </row>
    <row r="89" spans="2:8">
      <c r="B89" s="366" t="s">
        <v>88</v>
      </c>
      <c r="C89" s="19"/>
      <c r="D89" s="16">
        <v>2.7519999999999998</v>
      </c>
      <c r="E89" s="16">
        <v>1.4610000000000001</v>
      </c>
      <c r="F89" s="16">
        <v>0.21299999999999999</v>
      </c>
      <c r="G89" s="16">
        <v>24.476999999999997</v>
      </c>
      <c r="H89" s="17">
        <f t="shared" ref="H89:H93" si="13">SUM(D89:G89)</f>
        <v>28.902999999999999</v>
      </c>
    </row>
    <row r="90" spans="2:8" ht="15" customHeight="1">
      <c r="B90" s="366" t="s">
        <v>81</v>
      </c>
      <c r="C90" s="19"/>
      <c r="D90" s="16" t="s">
        <v>118</v>
      </c>
      <c r="E90" s="16" t="s">
        <v>118</v>
      </c>
      <c r="F90" s="16" t="s">
        <v>118</v>
      </c>
      <c r="G90" s="16">
        <v>8.8879999999999999</v>
      </c>
      <c r="H90" s="17">
        <f t="shared" si="13"/>
        <v>8.8879999999999999</v>
      </c>
    </row>
    <row r="91" spans="2:8">
      <c r="B91" s="366" t="s">
        <v>82</v>
      </c>
      <c r="C91" s="19"/>
      <c r="D91" s="16" t="s">
        <v>118</v>
      </c>
      <c r="E91" s="16" t="s">
        <v>118</v>
      </c>
      <c r="F91" s="16" t="s">
        <v>118</v>
      </c>
      <c r="G91" s="16">
        <v>9.35</v>
      </c>
      <c r="H91" s="17">
        <f>SUM(D91:G91)</f>
        <v>9.35</v>
      </c>
    </row>
    <row r="92" spans="2:8">
      <c r="B92" s="45" t="s">
        <v>202</v>
      </c>
      <c r="C92" s="186"/>
      <c r="D92" s="16" t="s">
        <v>118</v>
      </c>
      <c r="E92" s="16" t="s">
        <v>118</v>
      </c>
      <c r="F92" s="16" t="s">
        <v>118</v>
      </c>
      <c r="G92" s="16">
        <v>9.3179999999999996</v>
      </c>
      <c r="H92" s="17">
        <f>SUM(D92:G92)</f>
        <v>9.3179999999999996</v>
      </c>
    </row>
    <row r="93" spans="2:8" ht="12.75">
      <c r="B93" s="19" t="s">
        <v>17</v>
      </c>
      <c r="C93" s="19"/>
      <c r="D93" s="16" t="s">
        <v>118</v>
      </c>
      <c r="E93" s="16" t="s">
        <v>118</v>
      </c>
      <c r="F93" s="16" t="s">
        <v>118</v>
      </c>
      <c r="G93" s="16">
        <v>4.351</v>
      </c>
      <c r="H93" s="17">
        <f t="shared" si="13"/>
        <v>4.351</v>
      </c>
    </row>
    <row r="94" spans="2:8" ht="12.75">
      <c r="B94" s="15" t="s">
        <v>2</v>
      </c>
      <c r="C94" s="15"/>
      <c r="D94" s="22">
        <f>SUM(D84,D85:D87,D89:D93)</f>
        <v>216.78400000000002</v>
      </c>
      <c r="E94" s="22">
        <f>SUM(E84,E85:E87,E89:E93)</f>
        <v>71.844000000000008</v>
      </c>
      <c r="F94" s="22">
        <f>SUM(F84,F85:F87,F89:F93)</f>
        <v>6.8810000000000002</v>
      </c>
      <c r="G94" s="22">
        <f>SUM(G84,G85:G87,G89:G93)</f>
        <v>-53.843000000000004</v>
      </c>
      <c r="H94" s="22">
        <f>SUM(D94:G94)</f>
        <v>241.666</v>
      </c>
    </row>
    <row r="95" spans="2:8" ht="12.75">
      <c r="B95" s="3" t="s">
        <v>128</v>
      </c>
      <c r="D95" s="55"/>
      <c r="E95" s="55"/>
      <c r="F95" s="55"/>
      <c r="G95" s="55"/>
      <c r="H95" s="55"/>
    </row>
    <row r="96" spans="2:8">
      <c r="B96" s="361" t="s">
        <v>88</v>
      </c>
      <c r="C96" s="19"/>
      <c r="D96" s="17">
        <f>SUM(D79,D89)</f>
        <v>19.402999999999999</v>
      </c>
      <c r="E96" s="17">
        <f>SUM(E79,E89)</f>
        <v>32.076999999999998</v>
      </c>
      <c r="F96" s="17">
        <f>SUM(F79,F89)</f>
        <v>4.42</v>
      </c>
      <c r="G96" s="17">
        <f>SUM(G79,G89)</f>
        <v>32.336999999999996</v>
      </c>
      <c r="H96" s="17">
        <f>SUM(D96:G96)</f>
        <v>88.236999999999995</v>
      </c>
    </row>
    <row r="97" spans="2:8">
      <c r="B97" s="362" t="s">
        <v>86</v>
      </c>
      <c r="C97" s="236"/>
      <c r="D97" s="17">
        <f>+D82</f>
        <v>9.5250000000000004</v>
      </c>
      <c r="E97" s="17"/>
      <c r="F97" s="17"/>
      <c r="G97" s="17"/>
      <c r="H97" s="17">
        <f>SUM(D97:G97)</f>
        <v>9.5250000000000004</v>
      </c>
    </row>
    <row r="98" spans="2:8">
      <c r="B98" s="362" t="s">
        <v>79</v>
      </c>
      <c r="C98" s="236"/>
      <c r="D98" s="17"/>
      <c r="E98" s="17"/>
      <c r="F98" s="17"/>
      <c r="G98" s="17">
        <f>-'Consolidated Reconciliations'!F$14</f>
        <v>-31.384</v>
      </c>
      <c r="H98" s="17">
        <f>SUM(D98:G98)</f>
        <v>-31.384</v>
      </c>
    </row>
    <row r="99" spans="2:8" ht="13.5" thickBot="1">
      <c r="B99" s="15" t="s">
        <v>122</v>
      </c>
      <c r="C99" s="15"/>
      <c r="D99" s="25">
        <f>D94-D96-D97-D98</f>
        <v>187.85600000000002</v>
      </c>
      <c r="E99" s="25">
        <f t="shared" ref="E99" si="14">E94-E96-E97-E98</f>
        <v>39.76700000000001</v>
      </c>
      <c r="F99" s="25">
        <f t="shared" ref="F99" si="15">F94-F96-F97-F98</f>
        <v>2.4610000000000003</v>
      </c>
      <c r="G99" s="25">
        <f t="shared" ref="G99" si="16">G94-G96-G97-G98</f>
        <v>-54.796000000000006</v>
      </c>
      <c r="H99" s="25">
        <f t="shared" ref="H99" si="17">H94-H96-H97-H98</f>
        <v>175.28800000000001</v>
      </c>
    </row>
    <row r="100" spans="2:8" ht="15" thickTop="1">
      <c r="D100" s="26"/>
      <c r="E100" s="26"/>
      <c r="F100" s="26"/>
      <c r="G100" s="26"/>
      <c r="H100" s="18"/>
    </row>
    <row r="101" spans="2:8">
      <c r="D101" s="26"/>
      <c r="E101" s="26"/>
      <c r="F101" s="26"/>
      <c r="G101" s="26"/>
      <c r="H101" s="18"/>
    </row>
    <row r="102" spans="2:8" ht="15.75">
      <c r="B102" s="12" t="s">
        <v>141</v>
      </c>
      <c r="C102" s="12"/>
      <c r="D102" s="26"/>
      <c r="E102" s="26"/>
      <c r="F102" s="26"/>
      <c r="G102" s="26"/>
      <c r="H102" s="18"/>
    </row>
    <row r="103" spans="2:8" ht="15.75">
      <c r="B103" s="12"/>
      <c r="C103" s="12"/>
      <c r="D103" s="26"/>
      <c r="E103" s="26"/>
      <c r="F103" s="26"/>
      <c r="G103" s="26"/>
      <c r="H103" s="18"/>
    </row>
    <row r="104" spans="2:8" ht="12.75" customHeight="1">
      <c r="D104" s="13" t="s">
        <v>66</v>
      </c>
      <c r="E104" s="13"/>
      <c r="F104" s="13"/>
      <c r="G104" s="13"/>
      <c r="H104" s="13"/>
    </row>
    <row r="105" spans="2:8" ht="25.5">
      <c r="D105" s="14" t="s">
        <v>38</v>
      </c>
      <c r="E105" s="14" t="s">
        <v>115</v>
      </c>
      <c r="F105" s="14" t="s">
        <v>110</v>
      </c>
      <c r="G105" s="14" t="s">
        <v>7</v>
      </c>
      <c r="H105" s="14" t="s">
        <v>33</v>
      </c>
    </row>
    <row r="106" spans="2:8" ht="12.75">
      <c r="B106" s="15" t="s">
        <v>39</v>
      </c>
      <c r="C106" s="15"/>
      <c r="D106" s="16">
        <v>157.292</v>
      </c>
      <c r="E106" s="16">
        <v>38.970999999999997</v>
      </c>
      <c r="F106" s="16">
        <v>2.08</v>
      </c>
      <c r="G106" s="16">
        <v>-88.942999999999927</v>
      </c>
      <c r="H106" s="17">
        <f>SUM(D106:G106)</f>
        <v>109.40000000000009</v>
      </c>
    </row>
    <row r="107" spans="2:8" ht="12.75">
      <c r="B107" s="3" t="s">
        <v>40</v>
      </c>
      <c r="D107" s="16" t="s">
        <v>118</v>
      </c>
      <c r="E107" s="16" t="s">
        <v>118</v>
      </c>
      <c r="F107" s="16" t="s">
        <v>118</v>
      </c>
      <c r="G107" s="16" t="s">
        <v>118</v>
      </c>
      <c r="H107" s="17"/>
    </row>
    <row r="108" spans="2:8" ht="12.75">
      <c r="B108" s="19" t="s">
        <v>41</v>
      </c>
      <c r="C108" s="19"/>
      <c r="D108" s="16">
        <v>44.8</v>
      </c>
      <c r="E108" s="16">
        <v>17.509</v>
      </c>
      <c r="F108" s="16">
        <v>6.6</v>
      </c>
      <c r="G108" s="16">
        <v>76.126000000000005</v>
      </c>
      <c r="H108" s="17">
        <f>SUM(D108:G108)</f>
        <v>145.035</v>
      </c>
    </row>
    <row r="109" spans="2:8">
      <c r="B109" s="366" t="s">
        <v>103</v>
      </c>
      <c r="C109" s="19"/>
      <c r="D109" s="16" t="s">
        <v>118</v>
      </c>
      <c r="E109" s="16" t="s">
        <v>118</v>
      </c>
      <c r="F109" s="16" t="s">
        <v>118</v>
      </c>
      <c r="G109" s="16" t="s">
        <v>118</v>
      </c>
      <c r="H109" s="17">
        <f>SUM(D109:G109)</f>
        <v>0</v>
      </c>
    </row>
    <row r="110" spans="2:8" ht="12.75">
      <c r="B110" s="19" t="s">
        <v>42</v>
      </c>
      <c r="C110" s="19"/>
      <c r="D110" s="16" t="s">
        <v>118</v>
      </c>
      <c r="E110" s="16" t="s">
        <v>118</v>
      </c>
      <c r="F110" s="16" t="s">
        <v>118</v>
      </c>
      <c r="G110" s="16" t="s">
        <v>118</v>
      </c>
      <c r="H110" s="17"/>
    </row>
    <row r="111" spans="2:8">
      <c r="B111" s="361" t="s">
        <v>88</v>
      </c>
      <c r="C111" s="20"/>
      <c r="D111" s="16">
        <v>21.297000000000001</v>
      </c>
      <c r="E111" s="16">
        <v>33.404000000000003</v>
      </c>
      <c r="F111" s="16">
        <v>4.431</v>
      </c>
      <c r="G111" s="16">
        <v>8.3230000000000004</v>
      </c>
      <c r="H111" s="17">
        <f t="shared" ref="H111:H119" si="18">SUM(D111:G111)</f>
        <v>67.455000000000013</v>
      </c>
    </row>
    <row r="112" spans="2:8">
      <c r="B112" s="361" t="s">
        <v>81</v>
      </c>
      <c r="C112" s="20"/>
      <c r="D112" s="16" t="s">
        <v>118</v>
      </c>
      <c r="E112" s="16" t="s">
        <v>118</v>
      </c>
      <c r="F112" s="16" t="s">
        <v>118</v>
      </c>
      <c r="G112" s="16">
        <v>0</v>
      </c>
      <c r="H112" s="17">
        <f t="shared" si="18"/>
        <v>0</v>
      </c>
    </row>
    <row r="113" spans="2:8">
      <c r="B113" s="45" t="s">
        <v>203</v>
      </c>
      <c r="C113" s="187"/>
      <c r="D113" s="16" t="s">
        <v>118</v>
      </c>
      <c r="E113" s="16" t="s">
        <v>118</v>
      </c>
      <c r="F113" s="16" t="s">
        <v>118</v>
      </c>
      <c r="G113" s="16">
        <v>0</v>
      </c>
      <c r="H113" s="17">
        <f>SUM(D113:G113)</f>
        <v>0</v>
      </c>
    </row>
    <row r="114" spans="2:8">
      <c r="B114" s="362" t="s">
        <v>86</v>
      </c>
      <c r="C114" s="21"/>
      <c r="D114" s="16">
        <v>11.946</v>
      </c>
      <c r="E114" s="16" t="s">
        <v>118</v>
      </c>
      <c r="F114" s="16" t="s">
        <v>118</v>
      </c>
      <c r="G114" s="16" t="s">
        <v>118</v>
      </c>
      <c r="H114" s="17">
        <f>SUM(D114:G114)</f>
        <v>11.946</v>
      </c>
    </row>
    <row r="115" spans="2:8" ht="12.75">
      <c r="B115" s="20" t="s">
        <v>17</v>
      </c>
      <c r="C115" s="20"/>
      <c r="D115" s="16" t="s">
        <v>118</v>
      </c>
      <c r="E115" s="16" t="s">
        <v>118</v>
      </c>
      <c r="F115" s="16" t="s">
        <v>118</v>
      </c>
      <c r="G115" s="16">
        <v>2.63</v>
      </c>
      <c r="H115" s="17">
        <f t="shared" si="18"/>
        <v>2.63</v>
      </c>
    </row>
    <row r="116" spans="2:8" ht="12.75">
      <c r="B116" s="15" t="s">
        <v>27</v>
      </c>
      <c r="C116" s="15"/>
      <c r="D116" s="22">
        <f>SUM(D106,D108:D109,D111:D115)</f>
        <v>235.33499999999998</v>
      </c>
      <c r="E116" s="22">
        <f>SUM(E106,E108:E109,E111:E115)</f>
        <v>89.884</v>
      </c>
      <c r="F116" s="22">
        <f>SUM(F106,F108:F109,F111:F115)</f>
        <v>13.111000000000001</v>
      </c>
      <c r="G116" s="22">
        <f>SUM(G106,G108:G109,G111:G115)</f>
        <v>-1.8639999999999217</v>
      </c>
      <c r="H116" s="22">
        <f t="shared" si="18"/>
        <v>336.46600000000007</v>
      </c>
    </row>
    <row r="117" spans="2:8" ht="12.75">
      <c r="B117" s="24" t="s">
        <v>41</v>
      </c>
      <c r="C117" s="24"/>
      <c r="D117" s="17">
        <f>-D108</f>
        <v>-44.8</v>
      </c>
      <c r="E117" s="17">
        <f>-E108</f>
        <v>-17.509</v>
      </c>
      <c r="F117" s="17">
        <f>-F108</f>
        <v>-6.6</v>
      </c>
      <c r="G117" s="17">
        <f>-G108</f>
        <v>-76.126000000000005</v>
      </c>
      <c r="H117" s="17">
        <f t="shared" si="18"/>
        <v>-145.035</v>
      </c>
    </row>
    <row r="118" spans="2:8" ht="12.75">
      <c r="B118" s="367" t="s">
        <v>196</v>
      </c>
      <c r="C118" s="24"/>
      <c r="D118" s="16">
        <v>0.64400000000000002</v>
      </c>
      <c r="E118" s="16" t="s">
        <v>118</v>
      </c>
      <c r="F118" s="16" t="s">
        <v>118</v>
      </c>
      <c r="G118" s="16" t="s">
        <v>118</v>
      </c>
      <c r="H118" s="17">
        <f t="shared" si="18"/>
        <v>0.64400000000000002</v>
      </c>
    </row>
    <row r="119" spans="2:8">
      <c r="B119" s="367" t="s">
        <v>204</v>
      </c>
      <c r="C119" s="24"/>
      <c r="D119" s="16">
        <v>0</v>
      </c>
      <c r="E119" s="16" t="s">
        <v>118</v>
      </c>
      <c r="F119" s="16" t="s">
        <v>118</v>
      </c>
      <c r="G119" s="16" t="s">
        <v>118</v>
      </c>
      <c r="H119" s="17">
        <f t="shared" si="18"/>
        <v>0</v>
      </c>
    </row>
    <row r="120" spans="2:8" ht="12.75">
      <c r="B120" s="24" t="s">
        <v>43</v>
      </c>
      <c r="C120" s="24"/>
      <c r="D120" s="16" t="s">
        <v>118</v>
      </c>
      <c r="E120" s="16" t="s">
        <v>118</v>
      </c>
      <c r="F120" s="16" t="s">
        <v>118</v>
      </c>
      <c r="G120" s="16" t="s">
        <v>118</v>
      </c>
      <c r="H120" s="17"/>
    </row>
    <row r="121" spans="2:8">
      <c r="B121" s="366" t="s">
        <v>88</v>
      </c>
      <c r="C121" s="19"/>
      <c r="D121" s="16">
        <v>2.3580000000000001</v>
      </c>
      <c r="E121" s="16">
        <v>1.4610000000000001</v>
      </c>
      <c r="F121" s="16">
        <v>0.23200000000000001</v>
      </c>
      <c r="G121" s="16">
        <v>25.12</v>
      </c>
      <c r="H121" s="17">
        <f t="shared" ref="H121:H126" si="19">SUM(D121:G121)</f>
        <v>29.170999999999999</v>
      </c>
    </row>
    <row r="122" spans="2:8">
      <c r="B122" s="366" t="s">
        <v>81</v>
      </c>
      <c r="C122" s="19"/>
      <c r="D122" s="16" t="s">
        <v>118</v>
      </c>
      <c r="E122" s="16" t="s">
        <v>118</v>
      </c>
      <c r="F122" s="16" t="s">
        <v>118</v>
      </c>
      <c r="G122" s="16">
        <v>0.36799999999999999</v>
      </c>
      <c r="H122" s="17">
        <f t="shared" si="19"/>
        <v>0.36799999999999999</v>
      </c>
    </row>
    <row r="123" spans="2:8">
      <c r="B123" s="366" t="s">
        <v>82</v>
      </c>
      <c r="C123" s="19"/>
      <c r="D123" s="16" t="s">
        <v>118</v>
      </c>
      <c r="E123" s="16" t="s">
        <v>118</v>
      </c>
      <c r="F123" s="16" t="s">
        <v>118</v>
      </c>
      <c r="G123" s="16">
        <v>1.2230000000000001</v>
      </c>
      <c r="H123" s="17">
        <f>SUM(D123:G123)</f>
        <v>1.2230000000000001</v>
      </c>
    </row>
    <row r="124" spans="2:8">
      <c r="B124" s="45" t="s">
        <v>202</v>
      </c>
      <c r="C124" s="186"/>
      <c r="D124" s="16" t="s">
        <v>118</v>
      </c>
      <c r="E124" s="16" t="s">
        <v>118</v>
      </c>
      <c r="F124" s="16" t="s">
        <v>118</v>
      </c>
      <c r="G124" s="16">
        <v>1.9119999999999999</v>
      </c>
      <c r="H124" s="17">
        <f>SUM(D124:G124)</f>
        <v>1.9119999999999999</v>
      </c>
    </row>
    <row r="125" spans="2:8" ht="12.75">
      <c r="B125" s="19" t="s">
        <v>17</v>
      </c>
      <c r="C125" s="19"/>
      <c r="D125" s="16" t="s">
        <v>118</v>
      </c>
      <c r="E125" s="16" t="s">
        <v>118</v>
      </c>
      <c r="F125" s="16" t="s">
        <v>118</v>
      </c>
      <c r="G125" s="16">
        <v>4.0129999999999999</v>
      </c>
      <c r="H125" s="17">
        <f t="shared" si="19"/>
        <v>4.0129999999999999</v>
      </c>
    </row>
    <row r="126" spans="2:8" ht="12.75">
      <c r="B126" s="15" t="s">
        <v>2</v>
      </c>
      <c r="C126" s="15"/>
      <c r="D126" s="22">
        <f>SUM(D116,D117:D119,D121:D125)</f>
        <v>193.53699999999998</v>
      </c>
      <c r="E126" s="22">
        <f>SUM(E116,E117:E119,E121:E125)</f>
        <v>73.835999999999999</v>
      </c>
      <c r="F126" s="22">
        <f>SUM(F116,F117:F119,F121:F125)</f>
        <v>6.7430000000000012</v>
      </c>
      <c r="G126" s="22">
        <f>SUM(G116,G117:G119,G121:G125)</f>
        <v>-45.353999999999921</v>
      </c>
      <c r="H126" s="22">
        <f t="shared" si="19"/>
        <v>228.76200000000006</v>
      </c>
    </row>
    <row r="127" spans="2:8" ht="12.75">
      <c r="B127" s="3" t="s">
        <v>128</v>
      </c>
      <c r="D127" s="55"/>
      <c r="E127" s="55"/>
      <c r="F127" s="55"/>
      <c r="G127" s="55"/>
      <c r="H127" s="55"/>
    </row>
    <row r="128" spans="2:8">
      <c r="B128" s="361" t="s">
        <v>88</v>
      </c>
      <c r="C128" s="19"/>
      <c r="D128" s="17">
        <f>SUM(D111,D121)</f>
        <v>23.655000000000001</v>
      </c>
      <c r="E128" s="17">
        <f>SUM(E111,E121)</f>
        <v>34.865000000000002</v>
      </c>
      <c r="F128" s="17">
        <f>SUM(F111,F121)</f>
        <v>4.6630000000000003</v>
      </c>
      <c r="G128" s="17">
        <f>SUM(G111,G121)</f>
        <v>33.442999999999998</v>
      </c>
      <c r="H128" s="17">
        <f>SUM(D128:G128)</f>
        <v>96.626000000000005</v>
      </c>
    </row>
    <row r="129" spans="2:8">
      <c r="B129" s="362" t="s">
        <v>86</v>
      </c>
      <c r="C129" s="236"/>
      <c r="D129" s="17">
        <f>+D114</f>
        <v>11.946</v>
      </c>
      <c r="E129" s="17"/>
      <c r="F129" s="17"/>
      <c r="G129" s="17"/>
      <c r="H129" s="17">
        <f>SUM(D129:G129)</f>
        <v>11.946</v>
      </c>
    </row>
    <row r="130" spans="2:8">
      <c r="B130" s="362" t="s">
        <v>79</v>
      </c>
      <c r="C130" s="236"/>
      <c r="D130" s="279"/>
      <c r="E130" s="17"/>
      <c r="F130" s="17"/>
      <c r="G130" s="17">
        <f>-'Consolidated Reconciliations'!G$14</f>
        <v>-31.850999999999999</v>
      </c>
      <c r="H130" s="17">
        <f>SUM(D130:G130)</f>
        <v>-31.850999999999999</v>
      </c>
    </row>
    <row r="131" spans="2:8" ht="13.5" thickBot="1">
      <c r="B131" s="15" t="s">
        <v>122</v>
      </c>
      <c r="C131" s="15"/>
      <c r="D131" s="25">
        <f>D126-D128-D129-D130</f>
        <v>157.93599999999998</v>
      </c>
      <c r="E131" s="25">
        <f t="shared" ref="E131" si="20">E126-E128-E129-E130</f>
        <v>38.970999999999997</v>
      </c>
      <c r="F131" s="25">
        <f t="shared" ref="F131" si="21">F126-F128-F129-F130</f>
        <v>2.080000000000001</v>
      </c>
      <c r="G131" s="25">
        <f t="shared" ref="G131" si="22">G126-G128-G129-G130</f>
        <v>-46.945999999999913</v>
      </c>
      <c r="H131" s="25">
        <f t="shared" ref="H131" si="23">H126-H128-H129-H130</f>
        <v>152.04100000000005</v>
      </c>
    </row>
    <row r="132" spans="2:8" ht="15" thickTop="1">
      <c r="D132" s="26"/>
      <c r="E132" s="26"/>
      <c r="F132" s="26"/>
      <c r="G132" s="26"/>
      <c r="H132" s="18"/>
    </row>
    <row r="133" spans="2:8">
      <c r="D133" s="26"/>
      <c r="E133" s="26"/>
      <c r="F133" s="26"/>
      <c r="G133" s="26"/>
      <c r="H133" s="18"/>
    </row>
    <row r="134" spans="2:8" ht="15.75">
      <c r="B134" s="12" t="s">
        <v>142</v>
      </c>
      <c r="C134" s="12"/>
      <c r="D134" s="26"/>
      <c r="E134" s="26"/>
      <c r="F134" s="26"/>
      <c r="G134" s="26"/>
      <c r="H134" s="18"/>
    </row>
    <row r="135" spans="2:8" ht="15.75">
      <c r="B135" s="12"/>
      <c r="C135" s="12"/>
      <c r="D135" s="26"/>
      <c r="E135" s="26"/>
      <c r="F135" s="26"/>
      <c r="G135" s="26"/>
      <c r="H135" s="18"/>
    </row>
    <row r="136" spans="2:8" ht="12.75" customHeight="1">
      <c r="D136" s="13" t="s">
        <v>65</v>
      </c>
      <c r="E136" s="13"/>
      <c r="F136" s="13"/>
      <c r="G136" s="13"/>
      <c r="H136" s="13"/>
    </row>
    <row r="137" spans="2:8" ht="25.5">
      <c r="D137" s="14" t="s">
        <v>38</v>
      </c>
      <c r="E137" s="14" t="s">
        <v>115</v>
      </c>
      <c r="F137" s="14" t="s">
        <v>110</v>
      </c>
      <c r="G137" s="14" t="s">
        <v>7</v>
      </c>
      <c r="H137" s="14" t="s">
        <v>33</v>
      </c>
    </row>
    <row r="138" spans="2:8" ht="12.75">
      <c r="B138" s="15" t="s">
        <v>39</v>
      </c>
      <c r="C138" s="15"/>
      <c r="D138" s="17">
        <f>D106+D74+D42+D10</f>
        <v>679.04500000000007</v>
      </c>
      <c r="E138" s="17">
        <f>E106+E74+E42+E10</f>
        <v>134.66</v>
      </c>
      <c r="F138" s="17">
        <f>F106+F74+F42+F10</f>
        <v>6.2360000000000007</v>
      </c>
      <c r="G138" s="17">
        <f>G106+G74+G42+G10</f>
        <v>-360.17199999999991</v>
      </c>
      <c r="H138" s="17">
        <f>SUM(D138:G138)</f>
        <v>459.76900000000012</v>
      </c>
    </row>
    <row r="139" spans="2:8" ht="12.75">
      <c r="B139" s="3" t="s">
        <v>40</v>
      </c>
      <c r="D139" s="17" t="s">
        <v>118</v>
      </c>
      <c r="E139" s="17" t="s">
        <v>118</v>
      </c>
      <c r="F139" s="17" t="s">
        <v>118</v>
      </c>
      <c r="G139" s="17" t="s">
        <v>118</v>
      </c>
      <c r="H139" s="17"/>
    </row>
    <row r="140" spans="2:8" ht="12.75">
      <c r="B140" s="19" t="s">
        <v>41</v>
      </c>
      <c r="C140" s="19"/>
      <c r="D140" s="17">
        <f>D108+D76+D44+D12</f>
        <v>156.77500000000001</v>
      </c>
      <c r="E140" s="17">
        <f>E108+E76+E44+E12</f>
        <v>68.73</v>
      </c>
      <c r="F140" s="17">
        <f>F108+F76+F44+F12</f>
        <v>30.387</v>
      </c>
      <c r="G140" s="17">
        <f>G108+G76+G44+G12</f>
        <v>301.185</v>
      </c>
      <c r="H140" s="17">
        <f>SUM(D140:G140)</f>
        <v>557.077</v>
      </c>
    </row>
    <row r="141" spans="2:8">
      <c r="B141" s="366" t="s">
        <v>103</v>
      </c>
      <c r="C141" s="19"/>
      <c r="D141" s="17" t="s">
        <v>118</v>
      </c>
      <c r="E141" s="17" t="s">
        <v>118</v>
      </c>
      <c r="F141" s="17" t="s">
        <v>118</v>
      </c>
      <c r="G141" s="17"/>
      <c r="H141" s="17">
        <f>SUM(D141:G141)</f>
        <v>0</v>
      </c>
    </row>
    <row r="142" spans="2:8" ht="12.75">
      <c r="B142" s="19" t="s">
        <v>42</v>
      </c>
      <c r="C142" s="19"/>
      <c r="D142" s="17" t="s">
        <v>118</v>
      </c>
      <c r="E142" s="17" t="s">
        <v>118</v>
      </c>
      <c r="F142" s="17" t="s">
        <v>118</v>
      </c>
      <c r="G142" s="17" t="s">
        <v>118</v>
      </c>
      <c r="H142" s="17"/>
    </row>
    <row r="143" spans="2:8">
      <c r="B143" s="361" t="s">
        <v>88</v>
      </c>
      <c r="C143" s="20"/>
      <c r="D143" s="17">
        <f>D111+D79+D47+D15</f>
        <v>71.003</v>
      </c>
      <c r="E143" s="17">
        <f>E111+E79+E47+E15</f>
        <v>134.81100000000001</v>
      </c>
      <c r="F143" s="17">
        <f>F111+F79+F47+F15</f>
        <v>16.313000000000002</v>
      </c>
      <c r="G143" s="17">
        <f>G111+G79+G47+G15</f>
        <v>22.408000000000001</v>
      </c>
      <c r="H143" s="17">
        <f t="shared" ref="H143" si="24">SUM(D143:G143)</f>
        <v>244.53500000000003</v>
      </c>
    </row>
    <row r="144" spans="2:8">
      <c r="B144" s="361" t="s">
        <v>81</v>
      </c>
      <c r="C144" s="20"/>
      <c r="D144" s="17" t="s">
        <v>118</v>
      </c>
      <c r="E144" s="17" t="s">
        <v>118</v>
      </c>
      <c r="F144" s="17" t="s">
        <v>118</v>
      </c>
      <c r="G144" s="17"/>
      <c r="H144" s="17">
        <f t="shared" ref="H144" si="25">SUM(D144:G144)</f>
        <v>0</v>
      </c>
    </row>
    <row r="145" spans="2:8">
      <c r="B145" s="45" t="s">
        <v>203</v>
      </c>
      <c r="C145" s="187"/>
      <c r="D145" s="17" t="s">
        <v>118</v>
      </c>
      <c r="E145" s="17" t="s">
        <v>118</v>
      </c>
      <c r="F145" s="17" t="s">
        <v>118</v>
      </c>
      <c r="G145" s="17"/>
      <c r="H145" s="17">
        <f>SUM(D145:G145)</f>
        <v>0</v>
      </c>
    </row>
    <row r="146" spans="2:8">
      <c r="B146" s="362" t="s">
        <v>86</v>
      </c>
      <c r="C146" s="21"/>
      <c r="D146" s="17">
        <f>D114+D82+D50+D18</f>
        <v>43.521000000000001</v>
      </c>
      <c r="E146" s="17" t="s">
        <v>118</v>
      </c>
      <c r="F146" s="17" t="s">
        <v>118</v>
      </c>
      <c r="G146" s="17" t="s">
        <v>118</v>
      </c>
      <c r="H146" s="17">
        <f>SUM(D146:G146)</f>
        <v>43.521000000000001</v>
      </c>
    </row>
    <row r="147" spans="2:8" ht="12.75">
      <c r="B147" s="20" t="s">
        <v>17</v>
      </c>
      <c r="C147" s="20"/>
      <c r="D147" s="17" t="s">
        <v>118</v>
      </c>
      <c r="E147" s="17" t="s">
        <v>118</v>
      </c>
      <c r="F147" s="17" t="s">
        <v>118</v>
      </c>
      <c r="G147" s="17">
        <f>G115+G83+G51+G19</f>
        <v>11.918000000000001</v>
      </c>
      <c r="H147" s="17">
        <f t="shared" ref="H147:H151" si="26">SUM(D147:G147)</f>
        <v>11.918000000000001</v>
      </c>
    </row>
    <row r="148" spans="2:8" ht="12.75">
      <c r="B148" s="15" t="s">
        <v>27</v>
      </c>
      <c r="C148" s="15"/>
      <c r="D148" s="22">
        <f>SUM(D138,D140:D141,D143:D147)</f>
        <v>950.34400000000005</v>
      </c>
      <c r="E148" s="22">
        <f>SUM(E138,E140:E141,E143:E147)</f>
        <v>338.20100000000002</v>
      </c>
      <c r="F148" s="22">
        <f>SUM(F138,F140:F141,F143:F147)</f>
        <v>52.936000000000007</v>
      </c>
      <c r="G148" s="22">
        <f>SUM(G138,G140:G141,G143:G147)</f>
        <v>-24.660999999999909</v>
      </c>
      <c r="H148" s="22">
        <f t="shared" si="26"/>
        <v>1316.8200000000002</v>
      </c>
    </row>
    <row r="149" spans="2:8" ht="12.75">
      <c r="B149" s="24" t="s">
        <v>41</v>
      </c>
      <c r="C149" s="24"/>
      <c r="D149" s="17">
        <f>-D140</f>
        <v>-156.77500000000001</v>
      </c>
      <c r="E149" s="17">
        <f>-E140</f>
        <v>-68.73</v>
      </c>
      <c r="F149" s="17">
        <f>-F140</f>
        <v>-30.387</v>
      </c>
      <c r="G149" s="17">
        <f>-G140</f>
        <v>-301.185</v>
      </c>
      <c r="H149" s="17">
        <f t="shared" si="26"/>
        <v>-557.077</v>
      </c>
    </row>
    <row r="150" spans="2:8" ht="12.75">
      <c r="B150" s="367" t="s">
        <v>196</v>
      </c>
      <c r="C150" s="24"/>
      <c r="D150" s="17">
        <f>D118+D86+D54+D22</f>
        <v>14.842000000000001</v>
      </c>
      <c r="E150" s="17" t="s">
        <v>118</v>
      </c>
      <c r="F150" s="17" t="s">
        <v>118</v>
      </c>
      <c r="G150" s="17" t="s">
        <v>118</v>
      </c>
      <c r="H150" s="17">
        <f t="shared" si="26"/>
        <v>14.842000000000001</v>
      </c>
    </row>
    <row r="151" spans="2:8">
      <c r="B151" s="367" t="s">
        <v>204</v>
      </c>
      <c r="C151" s="24"/>
      <c r="D151" s="17">
        <f>D119+D87+D55+D23</f>
        <v>1.6020000000000001</v>
      </c>
      <c r="E151" s="17" t="s">
        <v>118</v>
      </c>
      <c r="F151" s="17" t="s">
        <v>118</v>
      </c>
      <c r="G151" s="17" t="s">
        <v>118</v>
      </c>
      <c r="H151" s="17">
        <f t="shared" si="26"/>
        <v>1.6020000000000001</v>
      </c>
    </row>
    <row r="152" spans="2:8" ht="12.75">
      <c r="B152" s="24" t="s">
        <v>43</v>
      </c>
      <c r="C152" s="24"/>
      <c r="D152" s="17" t="s">
        <v>118</v>
      </c>
      <c r="E152" s="17" t="s">
        <v>118</v>
      </c>
      <c r="F152" s="17" t="s">
        <v>118</v>
      </c>
      <c r="G152" s="17" t="s">
        <v>118</v>
      </c>
      <c r="H152" s="17"/>
    </row>
    <row r="153" spans="2:8">
      <c r="B153" s="366" t="s">
        <v>88</v>
      </c>
      <c r="C153" s="19"/>
      <c r="D153" s="17">
        <f>D121+D89+D57+D25</f>
        <v>8.8999999999999986</v>
      </c>
      <c r="E153" s="17">
        <f>E121+E89+E57+E25</f>
        <v>5.9390000000000001</v>
      </c>
      <c r="F153" s="17">
        <f>F121+F89+F57+F25</f>
        <v>0.90300000000000002</v>
      </c>
      <c r="G153" s="17">
        <f>G121+G89+G57+G25</f>
        <v>91.203000000000003</v>
      </c>
      <c r="H153" s="17">
        <f t="shared" ref="H153:H154" si="27">SUM(D153:G153)</f>
        <v>106.94500000000001</v>
      </c>
    </row>
    <row r="154" spans="2:8">
      <c r="B154" s="366" t="s">
        <v>81</v>
      </c>
      <c r="C154" s="19"/>
      <c r="D154" s="17" t="s">
        <v>118</v>
      </c>
      <c r="E154" s="17" t="s">
        <v>118</v>
      </c>
      <c r="F154" s="17" t="s">
        <v>118</v>
      </c>
      <c r="G154" s="17">
        <f>G122+G90+G58+G26</f>
        <v>9.2560000000000002</v>
      </c>
      <c r="H154" s="17">
        <f t="shared" si="27"/>
        <v>9.2560000000000002</v>
      </c>
    </row>
    <row r="155" spans="2:8">
      <c r="B155" s="366" t="s">
        <v>82</v>
      </c>
      <c r="C155" s="19"/>
      <c r="D155" s="17" t="s">
        <v>118</v>
      </c>
      <c r="E155" s="17" t="s">
        <v>118</v>
      </c>
      <c r="F155" s="17" t="s">
        <v>118</v>
      </c>
      <c r="G155" s="17">
        <f>G123+G91+G59+G27</f>
        <v>14.437000000000001</v>
      </c>
      <c r="H155" s="17">
        <f>SUM(D155:G155)</f>
        <v>14.437000000000001</v>
      </c>
    </row>
    <row r="156" spans="2:8">
      <c r="B156" s="45" t="s">
        <v>202</v>
      </c>
      <c r="C156" s="186"/>
      <c r="D156" s="17" t="s">
        <v>118</v>
      </c>
      <c r="E156" s="17" t="s">
        <v>118</v>
      </c>
      <c r="F156" s="17" t="s">
        <v>118</v>
      </c>
      <c r="G156" s="17">
        <f>G124+G92+G60+G28</f>
        <v>16.709</v>
      </c>
      <c r="H156" s="17">
        <f>SUM(D156:G156)</f>
        <v>16.709</v>
      </c>
    </row>
    <row r="157" spans="2:8" ht="12.75">
      <c r="B157" s="19" t="s">
        <v>17</v>
      </c>
      <c r="C157" s="19"/>
      <c r="D157" s="17" t="s">
        <v>118</v>
      </c>
      <c r="E157" s="17" t="s">
        <v>118</v>
      </c>
      <c r="F157" s="17" t="s">
        <v>118</v>
      </c>
      <c r="G157" s="17">
        <f>G125+G93+G61+G29</f>
        <v>18.053000000000001</v>
      </c>
      <c r="H157" s="17">
        <f t="shared" ref="H157:H158" si="28">SUM(D157:G157)</f>
        <v>18.053000000000001</v>
      </c>
    </row>
    <row r="158" spans="2:8" ht="12.75">
      <c r="B158" s="15" t="s">
        <v>2</v>
      </c>
      <c r="C158" s="15"/>
      <c r="D158" s="22">
        <f>SUM(D148,D149:D151,D153:D157)</f>
        <v>818.91300000000001</v>
      </c>
      <c r="E158" s="22">
        <f>SUM(E148,E149:E151,E153:E157)</f>
        <v>275.41000000000003</v>
      </c>
      <c r="F158" s="22">
        <f>SUM(F148,F149:F151,F153:F157)</f>
        <v>23.452000000000005</v>
      </c>
      <c r="G158" s="22">
        <f>SUM(G148,G149:G151,G153:G157)</f>
        <v>-176.18799999999987</v>
      </c>
      <c r="H158" s="22">
        <f t="shared" si="28"/>
        <v>941.58700000000022</v>
      </c>
    </row>
    <row r="159" spans="2:8" ht="12.75">
      <c r="B159" s="3" t="s">
        <v>128</v>
      </c>
      <c r="D159" s="55"/>
      <c r="E159" s="55"/>
      <c r="F159" s="55"/>
      <c r="G159" s="55"/>
      <c r="H159" s="55"/>
    </row>
    <row r="160" spans="2:8">
      <c r="B160" s="361" t="s">
        <v>88</v>
      </c>
      <c r="C160" s="19"/>
      <c r="D160" s="17">
        <f>D128+D96+D64+D32</f>
        <v>79.902999999999992</v>
      </c>
      <c r="E160" s="17">
        <f>E128+E96+E64+E32</f>
        <v>140.75</v>
      </c>
      <c r="F160" s="17">
        <f>F128+F96+F64+F32</f>
        <v>17.216000000000001</v>
      </c>
      <c r="G160" s="17">
        <f>G128+G96+G64+G32</f>
        <v>113.61100000000002</v>
      </c>
      <c r="H160" s="17">
        <f>SUM(D160:G160)</f>
        <v>351.48</v>
      </c>
    </row>
    <row r="161" spans="2:8">
      <c r="B161" s="362" t="s">
        <v>86</v>
      </c>
      <c r="C161" s="236"/>
      <c r="D161" s="17">
        <f>D129+D97+D65+D33</f>
        <v>43.521000000000001</v>
      </c>
      <c r="E161" s="17"/>
      <c r="F161" s="17"/>
      <c r="G161" s="17"/>
      <c r="H161" s="17">
        <f>SUM(D161:G161)</f>
        <v>43.521000000000001</v>
      </c>
    </row>
    <row r="162" spans="2:8">
      <c r="B162" s="362" t="s">
        <v>79</v>
      </c>
      <c r="C162" s="236"/>
      <c r="D162" s="17">
        <f>D130+D98+D66+D34</f>
        <v>1.6020000000000001</v>
      </c>
      <c r="E162" s="17"/>
      <c r="F162" s="17"/>
      <c r="G162" s="17">
        <f>G130+G98+G66+G34</f>
        <v>-108.121</v>
      </c>
      <c r="H162" s="17">
        <f>SUM(D162:G162)</f>
        <v>-106.51899999999999</v>
      </c>
    </row>
    <row r="163" spans="2:8" ht="13.5" thickBot="1">
      <c r="B163" s="15" t="s">
        <v>122</v>
      </c>
      <c r="C163" s="15"/>
      <c r="D163" s="25">
        <f>D158-D160-D161-D162</f>
        <v>693.88700000000006</v>
      </c>
      <c r="E163" s="25">
        <f t="shared" ref="E163" si="29">E158-E160-E161-E162</f>
        <v>134.66000000000003</v>
      </c>
      <c r="F163" s="25">
        <f t="shared" ref="F163" si="30">F158-F160-F161-F162</f>
        <v>6.2360000000000042</v>
      </c>
      <c r="G163" s="25">
        <f t="shared" ref="G163" si="31">G158-G160-G161-G162</f>
        <v>-181.67799999999988</v>
      </c>
      <c r="H163" s="25">
        <f t="shared" ref="H163" si="32">H158-H160-H161-H162</f>
        <v>653.10500000000025</v>
      </c>
    </row>
    <row r="164" spans="2:8" ht="13.5" thickTop="1">
      <c r="B164" s="15"/>
      <c r="C164" s="15"/>
      <c r="D164" s="55"/>
      <c r="E164" s="55"/>
      <c r="F164" s="55"/>
      <c r="G164" s="55"/>
      <c r="H164" s="55"/>
    </row>
    <row r="165" spans="2:8" ht="12.75">
      <c r="B165" s="15"/>
      <c r="C165" s="15"/>
      <c r="D165" s="55"/>
      <c r="E165" s="55"/>
      <c r="F165" s="55"/>
      <c r="G165" s="55"/>
      <c r="H165" s="55"/>
    </row>
    <row r="166" spans="2:8" ht="15.75">
      <c r="B166" s="12" t="s">
        <v>143</v>
      </c>
      <c r="C166" s="12"/>
      <c r="D166" s="26"/>
      <c r="E166" s="26"/>
      <c r="F166" s="26"/>
      <c r="G166" s="26"/>
      <c r="H166" s="18"/>
    </row>
    <row r="167" spans="2:8" ht="15.75">
      <c r="B167" s="12"/>
      <c r="C167" s="12"/>
      <c r="D167" s="26"/>
      <c r="E167" s="26"/>
      <c r="F167" s="26"/>
      <c r="G167" s="26"/>
      <c r="H167" s="18"/>
    </row>
    <row r="168" spans="2:8" ht="12.75" customHeight="1">
      <c r="D168" s="13" t="s">
        <v>69</v>
      </c>
      <c r="E168" s="13"/>
      <c r="F168" s="13"/>
      <c r="G168" s="13"/>
      <c r="H168" s="13"/>
    </row>
    <row r="169" spans="2:8" ht="25.5">
      <c r="D169" s="14" t="s">
        <v>38</v>
      </c>
      <c r="E169" s="14" t="s">
        <v>115</v>
      </c>
      <c r="F169" s="14" t="s">
        <v>110</v>
      </c>
      <c r="G169" s="14" t="s">
        <v>7</v>
      </c>
      <c r="H169" s="14" t="s">
        <v>33</v>
      </c>
    </row>
    <row r="170" spans="2:8" ht="12.75">
      <c r="B170" s="15" t="s">
        <v>39</v>
      </c>
      <c r="C170" s="15"/>
      <c r="D170" s="224">
        <v>217.72300000000001</v>
      </c>
      <c r="E170" s="224">
        <v>31.33</v>
      </c>
      <c r="F170" s="224">
        <v>2.8780000000000001</v>
      </c>
      <c r="G170" s="224">
        <v>-80.509</v>
      </c>
      <c r="H170" s="225">
        <f>SUM(D170:G170)</f>
        <v>171.42199999999997</v>
      </c>
    </row>
    <row r="171" spans="2:8" ht="12.75">
      <c r="B171" s="3" t="s">
        <v>40</v>
      </c>
      <c r="D171" s="224" t="s">
        <v>118</v>
      </c>
      <c r="E171" s="224" t="s">
        <v>118</v>
      </c>
      <c r="F171" s="224" t="s">
        <v>118</v>
      </c>
      <c r="G171" s="224" t="s">
        <v>118</v>
      </c>
      <c r="H171" s="225"/>
    </row>
    <row r="172" spans="2:8" ht="12.75">
      <c r="B172" s="19" t="s">
        <v>41</v>
      </c>
      <c r="C172" s="19"/>
      <c r="D172" s="224">
        <v>41.161000000000001</v>
      </c>
      <c r="E172" s="224">
        <v>17.260999999999999</v>
      </c>
      <c r="F172" s="224">
        <v>9.4990000000000006</v>
      </c>
      <c r="G172" s="224">
        <v>65.935000000000002</v>
      </c>
      <c r="H172" s="225">
        <f>SUM(D172:G172)</f>
        <v>133.85599999999999</v>
      </c>
    </row>
    <row r="173" spans="2:8">
      <c r="B173" s="366" t="s">
        <v>103</v>
      </c>
      <c r="C173" s="19"/>
      <c r="D173" s="224" t="s">
        <v>118</v>
      </c>
      <c r="E173" s="224" t="s">
        <v>118</v>
      </c>
      <c r="F173" s="224" t="s">
        <v>118</v>
      </c>
      <c r="G173" s="224">
        <v>0</v>
      </c>
      <c r="H173" s="225">
        <f>SUM(D173:G173)</f>
        <v>0</v>
      </c>
    </row>
    <row r="174" spans="2:8" ht="12.75">
      <c r="B174" s="19" t="s">
        <v>42</v>
      </c>
      <c r="C174" s="19"/>
      <c r="D174" s="224" t="s">
        <v>118</v>
      </c>
      <c r="E174" s="224" t="s">
        <v>118</v>
      </c>
      <c r="F174" s="224" t="s">
        <v>118</v>
      </c>
      <c r="G174" s="224" t="s">
        <v>118</v>
      </c>
      <c r="H174" s="225"/>
    </row>
    <row r="175" spans="2:8">
      <c r="B175" s="361" t="s">
        <v>88</v>
      </c>
      <c r="C175" s="20"/>
      <c r="D175" s="224">
        <v>20.376999999999999</v>
      </c>
      <c r="E175" s="224">
        <v>34.411999999999999</v>
      </c>
      <c r="F175" s="224">
        <v>4.3940000000000001</v>
      </c>
      <c r="G175" s="224">
        <v>7.3240000000000052</v>
      </c>
      <c r="H175" s="225">
        <f t="shared" ref="H175" si="33">SUM(D175:G175)</f>
        <v>66.507000000000005</v>
      </c>
    </row>
    <row r="176" spans="2:8">
      <c r="B176" s="361" t="s">
        <v>81</v>
      </c>
      <c r="C176" s="20"/>
      <c r="D176" s="224" t="s">
        <v>118</v>
      </c>
      <c r="E176" s="224" t="s">
        <v>118</v>
      </c>
      <c r="F176" s="224" t="s">
        <v>118</v>
      </c>
      <c r="G176" s="224">
        <v>0</v>
      </c>
      <c r="H176" s="225">
        <f t="shared" ref="H176" si="34">SUM(D176:G176)</f>
        <v>0</v>
      </c>
    </row>
    <row r="177" spans="2:8">
      <c r="B177" s="45" t="s">
        <v>203</v>
      </c>
      <c r="C177" s="187"/>
      <c r="D177" s="224" t="s">
        <v>118</v>
      </c>
      <c r="E177" s="224" t="s">
        <v>118</v>
      </c>
      <c r="F177" s="224" t="s">
        <v>118</v>
      </c>
      <c r="G177" s="224">
        <v>0</v>
      </c>
      <c r="H177" s="225">
        <f>SUM(D177:G177)</f>
        <v>0</v>
      </c>
    </row>
    <row r="178" spans="2:8">
      <c r="B178" s="362" t="s">
        <v>86</v>
      </c>
      <c r="C178" s="21"/>
      <c r="D178" s="224">
        <v>12.337</v>
      </c>
      <c r="E178" s="224" t="s">
        <v>118</v>
      </c>
      <c r="F178" s="224" t="s">
        <v>118</v>
      </c>
      <c r="G178" s="224" t="s">
        <v>118</v>
      </c>
      <c r="H178" s="225">
        <f>SUM(D178:G178)</f>
        <v>12.337</v>
      </c>
    </row>
    <row r="179" spans="2:8" ht="12.75">
      <c r="B179" s="20" t="s">
        <v>17</v>
      </c>
      <c r="C179" s="20"/>
      <c r="D179" s="224" t="s">
        <v>118</v>
      </c>
      <c r="E179" s="224" t="s">
        <v>118</v>
      </c>
      <c r="F179" s="224" t="s">
        <v>118</v>
      </c>
      <c r="G179" s="224">
        <v>4.0739999999999998</v>
      </c>
      <c r="H179" s="225">
        <f t="shared" ref="H179:H183" si="35">SUM(D179:G179)</f>
        <v>4.0739999999999998</v>
      </c>
    </row>
    <row r="180" spans="2:8" ht="12.75">
      <c r="B180" s="15" t="s">
        <v>27</v>
      </c>
      <c r="C180" s="15"/>
      <c r="D180" s="226">
        <f>SUM(D170,D172:D173,D175:D179)</f>
        <v>291.59800000000001</v>
      </c>
      <c r="E180" s="226">
        <f>SUM(E170,E172:E173,E175:E179)</f>
        <v>83.002999999999986</v>
      </c>
      <c r="F180" s="226">
        <f>SUM(F170,F172:F173,F175:F179)</f>
        <v>16.771000000000001</v>
      </c>
      <c r="G180" s="226">
        <f>SUM(G170,G172:G173,G175:G179)</f>
        <v>-3.1759999999999931</v>
      </c>
      <c r="H180" s="226">
        <f t="shared" si="35"/>
        <v>388.19600000000003</v>
      </c>
    </row>
    <row r="181" spans="2:8" ht="12.75">
      <c r="B181" s="24" t="s">
        <v>41</v>
      </c>
      <c r="C181" s="24"/>
      <c r="D181" s="225">
        <f>-D172</f>
        <v>-41.161000000000001</v>
      </c>
      <c r="E181" s="225">
        <f>-E172</f>
        <v>-17.260999999999999</v>
      </c>
      <c r="F181" s="225">
        <f>-F172</f>
        <v>-9.4990000000000006</v>
      </c>
      <c r="G181" s="225">
        <f>-G172</f>
        <v>-65.935000000000002</v>
      </c>
      <c r="H181" s="225">
        <f t="shared" si="35"/>
        <v>-133.85599999999999</v>
      </c>
    </row>
    <row r="182" spans="2:8" ht="12.75">
      <c r="B182" s="367" t="s">
        <v>196</v>
      </c>
      <c r="C182" s="24"/>
      <c r="D182" s="224">
        <v>0.76300000000000001</v>
      </c>
      <c r="E182" s="224" t="s">
        <v>118</v>
      </c>
      <c r="F182" s="224" t="s">
        <v>118</v>
      </c>
      <c r="G182" s="224" t="s">
        <v>118</v>
      </c>
      <c r="H182" s="225">
        <f t="shared" si="35"/>
        <v>0.76300000000000001</v>
      </c>
    </row>
    <row r="183" spans="2:8">
      <c r="B183" s="367" t="s">
        <v>204</v>
      </c>
      <c r="C183" s="24"/>
      <c r="D183" s="224">
        <v>0</v>
      </c>
      <c r="E183" s="224" t="s">
        <v>118</v>
      </c>
      <c r="F183" s="224" t="s">
        <v>118</v>
      </c>
      <c r="G183" s="224" t="s">
        <v>118</v>
      </c>
      <c r="H183" s="225">
        <f t="shared" si="35"/>
        <v>0</v>
      </c>
    </row>
    <row r="184" spans="2:8" ht="12.75">
      <c r="B184" s="24" t="s">
        <v>43</v>
      </c>
      <c r="C184" s="24"/>
      <c r="D184" s="224" t="s">
        <v>118</v>
      </c>
      <c r="E184" s="224" t="s">
        <v>118</v>
      </c>
      <c r="F184" s="224" t="s">
        <v>118</v>
      </c>
      <c r="G184" s="224" t="s">
        <v>118</v>
      </c>
      <c r="H184" s="225"/>
    </row>
    <row r="185" spans="2:8">
      <c r="B185" s="366" t="s">
        <v>88</v>
      </c>
      <c r="C185" s="19"/>
      <c r="D185" s="224">
        <v>2.1160000000000001</v>
      </c>
      <c r="E185" s="224">
        <v>1.373</v>
      </c>
      <c r="F185" s="224">
        <v>0.32700000000000001</v>
      </c>
      <c r="G185" s="224">
        <v>25.96</v>
      </c>
      <c r="H185" s="225">
        <f t="shared" ref="H185:H186" si="36">SUM(D185:G185)</f>
        <v>29.776</v>
      </c>
    </row>
    <row r="186" spans="2:8">
      <c r="B186" s="366" t="s">
        <v>81</v>
      </c>
      <c r="C186" s="19"/>
      <c r="D186" s="224" t="s">
        <v>118</v>
      </c>
      <c r="E186" s="224" t="s">
        <v>118</v>
      </c>
      <c r="F186" s="224" t="s">
        <v>118</v>
      </c>
      <c r="G186" s="224">
        <v>0.124</v>
      </c>
      <c r="H186" s="225">
        <f t="shared" si="36"/>
        <v>0.124</v>
      </c>
    </row>
    <row r="187" spans="2:8">
      <c r="B187" s="366" t="s">
        <v>82</v>
      </c>
      <c r="C187" s="19"/>
      <c r="D187" s="224" t="s">
        <v>118</v>
      </c>
      <c r="E187" s="224" t="s">
        <v>118</v>
      </c>
      <c r="F187" s="224" t="s">
        <v>118</v>
      </c>
      <c r="G187" s="224">
        <v>0.108</v>
      </c>
      <c r="H187" s="225">
        <f>SUM(D187:G187)</f>
        <v>0.108</v>
      </c>
    </row>
    <row r="188" spans="2:8">
      <c r="B188" s="45" t="s">
        <v>202</v>
      </c>
      <c r="C188" s="186"/>
      <c r="D188" s="224" t="s">
        <v>118</v>
      </c>
      <c r="E188" s="224" t="s">
        <v>118</v>
      </c>
      <c r="F188" s="224" t="s">
        <v>118</v>
      </c>
      <c r="G188" s="224">
        <v>-3.8460000000000001</v>
      </c>
      <c r="H188" s="225">
        <f>SUM(D188:G188)</f>
        <v>-3.8460000000000001</v>
      </c>
    </row>
    <row r="189" spans="2:8" ht="12.75">
      <c r="B189" s="19" t="s">
        <v>17</v>
      </c>
      <c r="C189" s="19"/>
      <c r="D189" s="224" t="s">
        <v>118</v>
      </c>
      <c r="E189" s="224" t="s">
        <v>118</v>
      </c>
      <c r="F189" s="224" t="s">
        <v>118</v>
      </c>
      <c r="G189" s="224">
        <v>6.2149999999999999</v>
      </c>
      <c r="H189" s="225">
        <f t="shared" ref="H189:H190" si="37">SUM(D189:G189)</f>
        <v>6.2149999999999999</v>
      </c>
    </row>
    <row r="190" spans="2:8" ht="12.75">
      <c r="B190" s="15" t="s">
        <v>2</v>
      </c>
      <c r="C190" s="15"/>
      <c r="D190" s="22">
        <f>SUM(D180,D181:D183,D185:D189)</f>
        <v>253.31600000000003</v>
      </c>
      <c r="E190" s="22">
        <f>SUM(E180,E181:E183,E185:E189)</f>
        <v>67.114999999999995</v>
      </c>
      <c r="F190" s="22">
        <f>SUM(F180,F181:F183,F185:F189)</f>
        <v>7.5990000000000002</v>
      </c>
      <c r="G190" s="22">
        <f>SUM(G180,G181:G183,G185:G189)</f>
        <v>-40.549999999999983</v>
      </c>
      <c r="H190" s="22">
        <f t="shared" si="37"/>
        <v>287.48</v>
      </c>
    </row>
    <row r="191" spans="2:8" ht="12.75">
      <c r="B191" s="3" t="s">
        <v>128</v>
      </c>
      <c r="D191" s="55"/>
      <c r="E191" s="55"/>
      <c r="F191" s="55"/>
      <c r="G191" s="55"/>
      <c r="H191" s="55"/>
    </row>
    <row r="192" spans="2:8">
      <c r="B192" s="361" t="s">
        <v>88</v>
      </c>
      <c r="C192" s="19"/>
      <c r="D192" s="17">
        <f>SUM(D175,D185)</f>
        <v>22.492999999999999</v>
      </c>
      <c r="E192" s="17">
        <f>SUM(E175,E185)</f>
        <v>35.784999999999997</v>
      </c>
      <c r="F192" s="17">
        <f>SUM(F175,F185)</f>
        <v>4.7210000000000001</v>
      </c>
      <c r="G192" s="17">
        <f>SUM(G175,G185)</f>
        <v>33.284000000000006</v>
      </c>
      <c r="H192" s="17">
        <f>SUM(D192:G192)</f>
        <v>96.283000000000001</v>
      </c>
    </row>
    <row r="193" spans="2:8">
      <c r="B193" s="362" t="s">
        <v>86</v>
      </c>
      <c r="C193" s="236"/>
      <c r="D193" s="17">
        <f>+D178</f>
        <v>12.337</v>
      </c>
      <c r="E193" s="17"/>
      <c r="F193" s="17"/>
      <c r="G193" s="17"/>
      <c r="H193" s="17">
        <f>SUM(D193:G193)</f>
        <v>12.337</v>
      </c>
    </row>
    <row r="194" spans="2:8">
      <c r="B194" s="362" t="s">
        <v>79</v>
      </c>
      <c r="C194" s="236"/>
      <c r="D194" s="17"/>
      <c r="E194" s="17"/>
      <c r="F194" s="17"/>
      <c r="G194" s="17">
        <f>-'Consolidated Reconciliations'!I$14</f>
        <v>-34.130000000000003</v>
      </c>
      <c r="H194" s="17">
        <f>SUM(D194:G194)</f>
        <v>-34.130000000000003</v>
      </c>
    </row>
    <row r="195" spans="2:8" ht="13.5" thickBot="1">
      <c r="B195" s="15" t="s">
        <v>122</v>
      </c>
      <c r="C195" s="15"/>
      <c r="D195" s="25">
        <f>D190-D192-D193-D194</f>
        <v>218.48600000000005</v>
      </c>
      <c r="E195" s="25">
        <f t="shared" ref="E195" si="38">E190-E192-E193-E194</f>
        <v>31.33</v>
      </c>
      <c r="F195" s="25">
        <f t="shared" ref="F195" si="39">F190-F192-F193-F194</f>
        <v>2.8780000000000001</v>
      </c>
      <c r="G195" s="25">
        <f t="shared" ref="G195" si="40">G190-G192-G193-G194</f>
        <v>-39.703999999999986</v>
      </c>
      <c r="H195" s="25">
        <f t="shared" ref="H195" si="41">H190-H192-H193-H194</f>
        <v>212.99</v>
      </c>
    </row>
    <row r="196" spans="2:8" ht="13.5" thickTop="1">
      <c r="B196" s="15"/>
      <c r="C196" s="15"/>
      <c r="D196" s="55"/>
      <c r="E196" s="55"/>
      <c r="F196" s="55"/>
      <c r="G196" s="55"/>
      <c r="H196" s="55"/>
    </row>
    <row r="197" spans="2:8" ht="12.75">
      <c r="B197" s="15"/>
      <c r="C197" s="15"/>
      <c r="D197" s="55"/>
      <c r="E197" s="55"/>
      <c r="F197" s="55"/>
      <c r="G197" s="55"/>
      <c r="H197" s="55"/>
    </row>
    <row r="198" spans="2:8" ht="15.75">
      <c r="B198" s="12" t="s">
        <v>144</v>
      </c>
      <c r="C198" s="12"/>
      <c r="D198" s="26"/>
      <c r="E198" s="26"/>
      <c r="F198" s="26"/>
      <c r="G198" s="26"/>
      <c r="H198" s="18"/>
    </row>
    <row r="199" spans="2:8" ht="15.75">
      <c r="B199" s="12"/>
      <c r="C199" s="12"/>
      <c r="D199" s="26"/>
      <c r="E199" s="26"/>
      <c r="F199" s="26"/>
      <c r="G199" s="26"/>
      <c r="H199" s="18"/>
    </row>
    <row r="200" spans="2:8" ht="15" customHeight="1">
      <c r="D200" s="13" t="s">
        <v>71</v>
      </c>
      <c r="E200" s="13"/>
      <c r="F200" s="13"/>
      <c r="G200" s="13"/>
      <c r="H200" s="13"/>
    </row>
    <row r="201" spans="2:8" ht="25.5">
      <c r="D201" s="14" t="s">
        <v>38</v>
      </c>
      <c r="E201" s="14" t="s">
        <v>115</v>
      </c>
      <c r="F201" s="14" t="s">
        <v>110</v>
      </c>
      <c r="G201" s="14" t="s">
        <v>7</v>
      </c>
      <c r="H201" s="14" t="s">
        <v>33</v>
      </c>
    </row>
    <row r="202" spans="2:8" ht="12.75">
      <c r="B202" s="15" t="s">
        <v>39</v>
      </c>
      <c r="C202" s="15"/>
      <c r="D202" s="224">
        <v>191.49600000000001</v>
      </c>
      <c r="E202" s="224">
        <v>34.825000000000003</v>
      </c>
      <c r="F202" s="224">
        <v>5.6449999999999996</v>
      </c>
      <c r="G202" s="224">
        <v>-89.927000000000007</v>
      </c>
      <c r="H202" s="225">
        <f>SUM(D202:G202)</f>
        <v>142.03900000000004</v>
      </c>
    </row>
    <row r="203" spans="2:8" ht="12.75">
      <c r="B203" s="3" t="s">
        <v>40</v>
      </c>
      <c r="D203" s="224" t="s">
        <v>118</v>
      </c>
      <c r="E203" s="224" t="s">
        <v>118</v>
      </c>
      <c r="F203" s="224" t="s">
        <v>118</v>
      </c>
      <c r="G203" s="224" t="s">
        <v>118</v>
      </c>
      <c r="H203" s="225"/>
    </row>
    <row r="204" spans="2:8" ht="12.75">
      <c r="B204" s="19" t="s">
        <v>41</v>
      </c>
      <c r="C204" s="19"/>
      <c r="D204" s="224">
        <v>40.774000000000001</v>
      </c>
      <c r="E204" s="224">
        <v>17.492999999999999</v>
      </c>
      <c r="F204" s="224">
        <v>8.7100000000000009</v>
      </c>
      <c r="G204" s="224">
        <v>79.909000000000006</v>
      </c>
      <c r="H204" s="225">
        <f>SUM(D204:G204)</f>
        <v>146.88600000000002</v>
      </c>
    </row>
    <row r="205" spans="2:8">
      <c r="B205" s="366" t="s">
        <v>103</v>
      </c>
      <c r="C205" s="19"/>
      <c r="D205" s="224" t="s">
        <v>118</v>
      </c>
      <c r="E205" s="224" t="s">
        <v>118</v>
      </c>
      <c r="F205" s="224" t="s">
        <v>118</v>
      </c>
      <c r="G205" s="224">
        <v>0</v>
      </c>
      <c r="H205" s="225">
        <f>SUM(D205:G205)</f>
        <v>0</v>
      </c>
    </row>
    <row r="206" spans="2:8" ht="12.75">
      <c r="B206" s="19" t="s">
        <v>42</v>
      </c>
      <c r="C206" s="19"/>
      <c r="D206" s="224" t="s">
        <v>118</v>
      </c>
      <c r="E206" s="224" t="s">
        <v>118</v>
      </c>
      <c r="F206" s="224" t="s">
        <v>118</v>
      </c>
      <c r="G206" s="224" t="s">
        <v>118</v>
      </c>
      <c r="H206" s="225"/>
    </row>
    <row r="207" spans="2:8">
      <c r="B207" s="361" t="s">
        <v>88</v>
      </c>
      <c r="C207" s="20"/>
      <c r="D207" s="224">
        <v>20.81</v>
      </c>
      <c r="E207" s="224">
        <v>34.658999999999999</v>
      </c>
      <c r="F207" s="224">
        <v>5.024</v>
      </c>
      <c r="G207" s="224">
        <v>4.8789999999999996</v>
      </c>
      <c r="H207" s="225">
        <f t="shared" ref="H207" si="42">SUM(D207:G207)</f>
        <v>65.372</v>
      </c>
    </row>
    <row r="208" spans="2:8">
      <c r="B208" s="361" t="s">
        <v>81</v>
      </c>
      <c r="C208" s="20"/>
      <c r="D208" s="224" t="s">
        <v>118</v>
      </c>
      <c r="E208" s="224" t="s">
        <v>118</v>
      </c>
      <c r="F208" s="224" t="s">
        <v>118</v>
      </c>
      <c r="G208" s="224">
        <v>0</v>
      </c>
      <c r="H208" s="225">
        <f t="shared" ref="H208" si="43">SUM(D208:G208)</f>
        <v>0</v>
      </c>
    </row>
    <row r="209" spans="2:8">
      <c r="B209" s="45" t="s">
        <v>203</v>
      </c>
      <c r="C209" s="187"/>
      <c r="D209" s="224" t="s">
        <v>118</v>
      </c>
      <c r="E209" s="224" t="s">
        <v>118</v>
      </c>
      <c r="F209" s="224" t="s">
        <v>118</v>
      </c>
      <c r="G209" s="224">
        <v>0</v>
      </c>
      <c r="H209" s="225">
        <f>SUM(D209:G209)</f>
        <v>0</v>
      </c>
    </row>
    <row r="210" spans="2:8">
      <c r="B210" s="362" t="s">
        <v>86</v>
      </c>
      <c r="C210" s="21"/>
      <c r="D210" s="224">
        <v>13.896000000000001</v>
      </c>
      <c r="E210" s="224" t="s">
        <v>118</v>
      </c>
      <c r="F210" s="224" t="s">
        <v>118</v>
      </c>
      <c r="G210" s="224" t="s">
        <v>118</v>
      </c>
      <c r="H210" s="225">
        <f>SUM(D210:G210)</f>
        <v>13.896000000000001</v>
      </c>
    </row>
    <row r="211" spans="2:8" ht="12.75">
      <c r="B211" s="20" t="s">
        <v>17</v>
      </c>
      <c r="C211" s="20"/>
      <c r="D211" s="224" t="s">
        <v>118</v>
      </c>
      <c r="E211" s="224" t="s">
        <v>118</v>
      </c>
      <c r="F211" s="224" t="s">
        <v>118</v>
      </c>
      <c r="G211" s="224">
        <v>5.0720000000000001</v>
      </c>
      <c r="H211" s="225">
        <f t="shared" ref="H211:H215" si="44">SUM(D211:G211)</f>
        <v>5.0720000000000001</v>
      </c>
    </row>
    <row r="212" spans="2:8" ht="12.75">
      <c r="B212" s="15" t="s">
        <v>27</v>
      </c>
      <c r="C212" s="15"/>
      <c r="D212" s="226">
        <f>SUM(D202,D204:D205,D207:D211)</f>
        <v>266.976</v>
      </c>
      <c r="E212" s="226">
        <f>SUM(E202,E204:E205,E207:E211)</f>
        <v>86.977000000000004</v>
      </c>
      <c r="F212" s="226">
        <f>SUM(F202,F204:F205,F207:F211)</f>
        <v>19.379000000000001</v>
      </c>
      <c r="G212" s="226">
        <f>SUM(G202,G204:G205,G207:G211)</f>
        <v>-6.7000000000001059E-2</v>
      </c>
      <c r="H212" s="226">
        <f t="shared" si="44"/>
        <v>373.26499999999999</v>
      </c>
    </row>
    <row r="213" spans="2:8" ht="12.75">
      <c r="B213" s="24" t="s">
        <v>41</v>
      </c>
      <c r="C213" s="24"/>
      <c r="D213" s="225">
        <f>-D204</f>
        <v>-40.774000000000001</v>
      </c>
      <c r="E213" s="225">
        <f>-E204</f>
        <v>-17.492999999999999</v>
      </c>
      <c r="F213" s="225">
        <f>-F204</f>
        <v>-8.7100000000000009</v>
      </c>
      <c r="G213" s="225">
        <f>-G204</f>
        <v>-79.909000000000006</v>
      </c>
      <c r="H213" s="225">
        <f t="shared" si="44"/>
        <v>-146.88600000000002</v>
      </c>
    </row>
    <row r="214" spans="2:8" ht="12.75">
      <c r="B214" s="367" t="s">
        <v>196</v>
      </c>
      <c r="C214" s="24"/>
      <c r="D214" s="224">
        <v>0.76300000000000001</v>
      </c>
      <c r="E214" s="224" t="s">
        <v>118</v>
      </c>
      <c r="F214" s="224" t="s">
        <v>118</v>
      </c>
      <c r="G214" s="224" t="s">
        <v>118</v>
      </c>
      <c r="H214" s="225">
        <f t="shared" si="44"/>
        <v>0.76300000000000001</v>
      </c>
    </row>
    <row r="215" spans="2:8">
      <c r="B215" s="367" t="s">
        <v>204</v>
      </c>
      <c r="C215" s="24"/>
      <c r="D215" s="224">
        <v>0</v>
      </c>
      <c r="E215" s="224" t="s">
        <v>118</v>
      </c>
      <c r="F215" s="224" t="s">
        <v>118</v>
      </c>
      <c r="G215" s="224" t="s">
        <v>118</v>
      </c>
      <c r="H215" s="225">
        <f t="shared" si="44"/>
        <v>0</v>
      </c>
    </row>
    <row r="216" spans="2:8" ht="12.75">
      <c r="B216" s="24" t="s">
        <v>43</v>
      </c>
      <c r="C216" s="24"/>
      <c r="D216" s="224" t="s">
        <v>118</v>
      </c>
      <c r="E216" s="224" t="s">
        <v>118</v>
      </c>
      <c r="F216" s="224" t="s">
        <v>118</v>
      </c>
      <c r="G216" s="224" t="s">
        <v>118</v>
      </c>
      <c r="H216" s="225"/>
    </row>
    <row r="217" spans="2:8">
      <c r="B217" s="366" t="s">
        <v>88</v>
      </c>
      <c r="C217" s="19"/>
      <c r="D217" s="224">
        <v>2.8290000000000002</v>
      </c>
      <c r="E217" s="224">
        <v>1.37</v>
      </c>
      <c r="F217" s="224">
        <v>0.26700000000000002</v>
      </c>
      <c r="G217" s="224">
        <v>28.605</v>
      </c>
      <c r="H217" s="225">
        <f t="shared" ref="H217:H218" si="45">SUM(D217:G217)</f>
        <v>33.070999999999998</v>
      </c>
    </row>
    <row r="218" spans="2:8">
      <c r="B218" s="366" t="s">
        <v>81</v>
      </c>
      <c r="C218" s="19"/>
      <c r="D218" s="224" t="s">
        <v>118</v>
      </c>
      <c r="E218" s="224" t="s">
        <v>118</v>
      </c>
      <c r="F218" s="224" t="s">
        <v>118</v>
      </c>
      <c r="G218" s="224">
        <v>1.1160000000000001</v>
      </c>
      <c r="H218" s="225">
        <f t="shared" si="45"/>
        <v>1.1160000000000001</v>
      </c>
    </row>
    <row r="219" spans="2:8">
      <c r="B219" s="366" t="s">
        <v>82</v>
      </c>
      <c r="C219" s="19"/>
      <c r="D219" s="224" t="s">
        <v>118</v>
      </c>
      <c r="E219" s="224" t="s">
        <v>118</v>
      </c>
      <c r="F219" s="224" t="s">
        <v>118</v>
      </c>
      <c r="G219" s="224">
        <v>0.51600000000000001</v>
      </c>
      <c r="H219" s="225">
        <f>SUM(D219:G219)</f>
        <v>0.51600000000000001</v>
      </c>
    </row>
    <row r="220" spans="2:8">
      <c r="B220" s="45" t="s">
        <v>202</v>
      </c>
      <c r="C220" s="186"/>
      <c r="D220" s="224" t="s">
        <v>118</v>
      </c>
      <c r="E220" s="224" t="s">
        <v>118</v>
      </c>
      <c r="F220" s="224" t="s">
        <v>118</v>
      </c>
      <c r="G220" s="224">
        <v>1.901</v>
      </c>
      <c r="H220" s="225">
        <f>SUM(D220:G220)</f>
        <v>1.901</v>
      </c>
    </row>
    <row r="221" spans="2:8" ht="12.75">
      <c r="B221" s="19" t="s">
        <v>17</v>
      </c>
      <c r="C221" s="19"/>
      <c r="D221" s="224" t="s">
        <v>118</v>
      </c>
      <c r="E221" s="224" t="s">
        <v>118</v>
      </c>
      <c r="F221" s="224" t="s">
        <v>118</v>
      </c>
      <c r="G221" s="224">
        <v>7.7380000000000004</v>
      </c>
      <c r="H221" s="225">
        <f t="shared" ref="H221:H222" si="46">SUM(D221:G221)</f>
        <v>7.7380000000000004</v>
      </c>
    </row>
    <row r="222" spans="2:8" ht="12.75">
      <c r="B222" s="15" t="s">
        <v>2</v>
      </c>
      <c r="C222" s="15"/>
      <c r="D222" s="22">
        <f>SUM(D212,D213:D215,D217:D221)</f>
        <v>229.79400000000001</v>
      </c>
      <c r="E222" s="22">
        <f>SUM(E212,E213:E215,E217:E221)</f>
        <v>70.854000000000013</v>
      </c>
      <c r="F222" s="22">
        <f>SUM(F212,F213:F215,F217:F221)</f>
        <v>10.936</v>
      </c>
      <c r="G222" s="22">
        <f>SUM(G212,G213:G215,G217:G221)</f>
        <v>-40.100000000000009</v>
      </c>
      <c r="H222" s="22">
        <f t="shared" si="46"/>
        <v>271.48399999999998</v>
      </c>
    </row>
    <row r="223" spans="2:8" ht="12.75">
      <c r="B223" s="3" t="s">
        <v>128</v>
      </c>
      <c r="D223" s="55"/>
      <c r="E223" s="55"/>
      <c r="F223" s="55"/>
      <c r="G223" s="55"/>
      <c r="H223" s="55"/>
    </row>
    <row r="224" spans="2:8">
      <c r="B224" s="361" t="s">
        <v>88</v>
      </c>
      <c r="C224" s="20"/>
      <c r="D224" s="17">
        <f>SUM(D207,D217)</f>
        <v>23.638999999999999</v>
      </c>
      <c r="E224" s="17">
        <f>SUM(E207,E217)</f>
        <v>36.028999999999996</v>
      </c>
      <c r="F224" s="17">
        <f>SUM(F207,F217)</f>
        <v>5.2910000000000004</v>
      </c>
      <c r="G224" s="17">
        <f>SUM(G207,G217)</f>
        <v>33.484000000000002</v>
      </c>
      <c r="H224" s="17">
        <f>SUM(D224:G224)</f>
        <v>98.442999999999984</v>
      </c>
    </row>
    <row r="225" spans="2:8">
      <c r="B225" s="362" t="s">
        <v>86</v>
      </c>
      <c r="C225" s="21"/>
      <c r="D225" s="17">
        <f>+D210</f>
        <v>13.896000000000001</v>
      </c>
      <c r="E225" s="17"/>
      <c r="F225" s="17"/>
      <c r="G225" s="17"/>
      <c r="H225" s="17">
        <f>SUM(D225:G225)</f>
        <v>13.896000000000001</v>
      </c>
    </row>
    <row r="226" spans="2:8">
      <c r="B226" s="362" t="s">
        <v>79</v>
      </c>
      <c r="C226" s="21"/>
      <c r="D226" s="17"/>
      <c r="E226" s="17"/>
      <c r="F226" s="17"/>
      <c r="G226" s="17">
        <f>-'Consolidated Reconciliations'!J$14</f>
        <v>-34.018000000000001</v>
      </c>
      <c r="H226" s="17">
        <f>SUM(D226:G226)</f>
        <v>-34.018000000000001</v>
      </c>
    </row>
    <row r="227" spans="2:8" ht="13.5" thickBot="1">
      <c r="B227" s="15" t="s">
        <v>122</v>
      </c>
      <c r="C227" s="15"/>
      <c r="D227" s="25">
        <f>D222-D224-D225-D226</f>
        <v>192.25900000000001</v>
      </c>
      <c r="E227" s="25">
        <f t="shared" ref="E227" si="47">E222-E224-E225-E226</f>
        <v>34.825000000000017</v>
      </c>
      <c r="F227" s="25">
        <f t="shared" ref="F227" si="48">F222-F224-F225-F226</f>
        <v>5.6449999999999996</v>
      </c>
      <c r="G227" s="25">
        <f t="shared" ref="G227" si="49">G222-G224-G225-G226</f>
        <v>-39.566000000000003</v>
      </c>
      <c r="H227" s="25">
        <f t="shared" ref="H227" si="50">H222-H224-H225-H226</f>
        <v>193.16299999999998</v>
      </c>
    </row>
    <row r="228" spans="2:8" ht="13.5" thickTop="1">
      <c r="B228" s="15"/>
      <c r="C228" s="15"/>
      <c r="D228" s="55"/>
      <c r="E228" s="55"/>
      <c r="F228" s="55"/>
      <c r="G228" s="55"/>
      <c r="H228" s="55"/>
    </row>
    <row r="229" spans="2:8" ht="12.75">
      <c r="B229" s="15"/>
      <c r="C229" s="15"/>
      <c r="D229" s="55"/>
      <c r="E229" s="55"/>
      <c r="F229" s="55"/>
      <c r="G229" s="55"/>
      <c r="H229" s="55"/>
    </row>
    <row r="230" spans="2:8" ht="15.75">
      <c r="B230" s="12" t="s">
        <v>145</v>
      </c>
      <c r="C230" s="12"/>
      <c r="D230" s="26"/>
      <c r="E230" s="26"/>
      <c r="F230" s="26"/>
      <c r="G230" s="26"/>
      <c r="H230" s="18"/>
    </row>
    <row r="231" spans="2:8" ht="15.75">
      <c r="B231" s="12"/>
      <c r="C231" s="12"/>
      <c r="D231" s="26"/>
      <c r="E231" s="26"/>
      <c r="F231" s="26"/>
      <c r="G231" s="26"/>
      <c r="H231" s="18"/>
    </row>
    <row r="232" spans="2:8" ht="12.75" customHeight="1">
      <c r="D232" s="13" t="s">
        <v>90</v>
      </c>
      <c r="E232" s="13"/>
      <c r="F232" s="13"/>
      <c r="G232" s="13"/>
      <c r="H232" s="13"/>
    </row>
    <row r="233" spans="2:8" ht="25.5">
      <c r="D233" s="14" t="s">
        <v>38</v>
      </c>
      <c r="E233" s="14" t="s">
        <v>115</v>
      </c>
      <c r="F233" s="14" t="s">
        <v>110</v>
      </c>
      <c r="G233" s="14" t="s">
        <v>7</v>
      </c>
      <c r="H233" s="14" t="s">
        <v>33</v>
      </c>
    </row>
    <row r="234" spans="2:8" ht="12.75">
      <c r="B234" s="15" t="s">
        <v>39</v>
      </c>
      <c r="C234" s="15"/>
      <c r="D234" s="224">
        <v>157.06899999999999</v>
      </c>
      <c r="E234" s="224">
        <v>28.263999999999999</v>
      </c>
      <c r="F234" s="224">
        <v>5.4710000000000001</v>
      </c>
      <c r="G234" s="224">
        <v>-100.654</v>
      </c>
      <c r="H234" s="225">
        <f>SUM(D234:G234)</f>
        <v>90.15</v>
      </c>
    </row>
    <row r="235" spans="2:8" ht="12.75">
      <c r="B235" s="3" t="s">
        <v>40</v>
      </c>
      <c r="D235" s="224" t="s">
        <v>118</v>
      </c>
      <c r="E235" s="224" t="s">
        <v>118</v>
      </c>
      <c r="F235" s="224" t="s">
        <v>118</v>
      </c>
      <c r="G235" s="224" t="s">
        <v>118</v>
      </c>
      <c r="H235" s="225"/>
    </row>
    <row r="236" spans="2:8" ht="12.75">
      <c r="B236" s="19" t="s">
        <v>41</v>
      </c>
      <c r="C236" s="19"/>
      <c r="D236" s="224">
        <v>46.066000000000003</v>
      </c>
      <c r="E236" s="224">
        <v>19.741</v>
      </c>
      <c r="F236" s="224">
        <v>8.8179999999999996</v>
      </c>
      <c r="G236" s="224">
        <v>80.557000000000002</v>
      </c>
      <c r="H236" s="225">
        <f>SUM(D236:G236)</f>
        <v>155.18200000000002</v>
      </c>
    </row>
    <row r="237" spans="2:8">
      <c r="B237" s="366" t="s">
        <v>103</v>
      </c>
      <c r="C237" s="19"/>
      <c r="D237" s="224" t="s">
        <v>118</v>
      </c>
      <c r="E237" s="224" t="s">
        <v>118</v>
      </c>
      <c r="F237" s="224" t="s">
        <v>118</v>
      </c>
      <c r="G237" s="224">
        <v>0</v>
      </c>
      <c r="H237" s="225">
        <f>SUM(D237:G237)</f>
        <v>0</v>
      </c>
    </row>
    <row r="238" spans="2:8" ht="12.75">
      <c r="B238" s="19" t="s">
        <v>42</v>
      </c>
      <c r="C238" s="19"/>
      <c r="D238" s="224" t="s">
        <v>118</v>
      </c>
      <c r="E238" s="224" t="s">
        <v>118</v>
      </c>
      <c r="F238" s="224" t="s">
        <v>118</v>
      </c>
      <c r="G238" s="224" t="s">
        <v>118</v>
      </c>
      <c r="H238" s="225"/>
    </row>
    <row r="239" spans="2:8">
      <c r="B239" s="361" t="s">
        <v>88</v>
      </c>
      <c r="C239" s="20"/>
      <c r="D239" s="224">
        <v>21.16</v>
      </c>
      <c r="E239" s="224">
        <v>38.786999999999999</v>
      </c>
      <c r="F239" s="224">
        <v>5.9429999999999996</v>
      </c>
      <c r="G239" s="224">
        <v>11.507000000000001</v>
      </c>
      <c r="H239" s="225">
        <f t="shared" ref="H239" si="51">SUM(D239:G239)</f>
        <v>77.397000000000006</v>
      </c>
    </row>
    <row r="240" spans="2:8">
      <c r="B240" s="361" t="s">
        <v>81</v>
      </c>
      <c r="C240" s="20"/>
      <c r="D240" s="224" t="s">
        <v>118</v>
      </c>
      <c r="E240" s="224" t="s">
        <v>118</v>
      </c>
      <c r="F240" s="224" t="s">
        <v>118</v>
      </c>
      <c r="G240" s="224">
        <v>0</v>
      </c>
      <c r="H240" s="225">
        <f t="shared" ref="H240" si="52">SUM(D240:G240)</f>
        <v>0</v>
      </c>
    </row>
    <row r="241" spans="2:8">
      <c r="B241" s="45" t="s">
        <v>203</v>
      </c>
      <c r="C241" s="187"/>
      <c r="D241" s="224" t="s">
        <v>118</v>
      </c>
      <c r="E241" s="224" t="s">
        <v>118</v>
      </c>
      <c r="F241" s="224" t="s">
        <v>118</v>
      </c>
      <c r="G241" s="224">
        <v>0</v>
      </c>
      <c r="H241" s="225">
        <f>SUM(D241:G241)</f>
        <v>0</v>
      </c>
    </row>
    <row r="242" spans="2:8">
      <c r="B242" s="362" t="s">
        <v>86</v>
      </c>
      <c r="C242" s="21"/>
      <c r="D242" s="224">
        <v>17.138999999999999</v>
      </c>
      <c r="E242" s="224" t="s">
        <v>118</v>
      </c>
      <c r="F242" s="224" t="s">
        <v>118</v>
      </c>
      <c r="G242" s="224" t="s">
        <v>118</v>
      </c>
      <c r="H242" s="225">
        <f>SUM(D242:G242)</f>
        <v>17.138999999999999</v>
      </c>
    </row>
    <row r="243" spans="2:8" ht="12.75">
      <c r="B243" s="20" t="s">
        <v>17</v>
      </c>
      <c r="C243" s="20"/>
      <c r="D243" s="224" t="s">
        <v>118</v>
      </c>
      <c r="E243" s="224" t="s">
        <v>118</v>
      </c>
      <c r="F243" s="224" t="s">
        <v>118</v>
      </c>
      <c r="G243" s="224">
        <v>5.1130000000000004</v>
      </c>
      <c r="H243" s="225">
        <f t="shared" ref="H243:H247" si="53">SUM(D243:G243)</f>
        <v>5.1130000000000004</v>
      </c>
    </row>
    <row r="244" spans="2:8" ht="12.75">
      <c r="B244" s="15" t="s">
        <v>27</v>
      </c>
      <c r="C244" s="15"/>
      <c r="D244" s="226">
        <f>SUM(D234,D236:D237,D239:D243)</f>
        <v>241.434</v>
      </c>
      <c r="E244" s="226">
        <f>SUM(E234,E236:E237,E239:E243)</f>
        <v>86.792000000000002</v>
      </c>
      <c r="F244" s="226">
        <f>SUM(F234,F236:F237,F239:F243)</f>
        <v>20.231999999999999</v>
      </c>
      <c r="G244" s="226">
        <f>SUM(G234,G236:G237,G239:G243)</f>
        <v>-3.4769999999999923</v>
      </c>
      <c r="H244" s="226">
        <f t="shared" si="53"/>
        <v>344.98099999999999</v>
      </c>
    </row>
    <row r="245" spans="2:8" ht="12.75">
      <c r="B245" s="24" t="s">
        <v>41</v>
      </c>
      <c r="C245" s="24"/>
      <c r="D245" s="225">
        <f>-D236</f>
        <v>-46.066000000000003</v>
      </c>
      <c r="E245" s="225">
        <f>-E236</f>
        <v>-19.741</v>
      </c>
      <c r="F245" s="225">
        <f>-F236</f>
        <v>-8.8179999999999996</v>
      </c>
      <c r="G245" s="225">
        <f>-G236</f>
        <v>-80.557000000000002</v>
      </c>
      <c r="H245" s="225">
        <f t="shared" si="53"/>
        <v>-155.18200000000002</v>
      </c>
    </row>
    <row r="246" spans="2:8" ht="12.75">
      <c r="B246" s="367" t="s">
        <v>196</v>
      </c>
      <c r="C246" s="24"/>
      <c r="D246" s="224">
        <v>0.71799999999999997</v>
      </c>
      <c r="E246" s="224" t="s">
        <v>118</v>
      </c>
      <c r="F246" s="224" t="s">
        <v>118</v>
      </c>
      <c r="G246" s="224" t="s">
        <v>118</v>
      </c>
      <c r="H246" s="225">
        <f t="shared" si="53"/>
        <v>0.71799999999999997</v>
      </c>
    </row>
    <row r="247" spans="2:8">
      <c r="B247" s="367" t="s">
        <v>204</v>
      </c>
      <c r="C247" s="24"/>
      <c r="D247" s="224">
        <v>0</v>
      </c>
      <c r="E247" s="224" t="s">
        <v>118</v>
      </c>
      <c r="F247" s="224" t="s">
        <v>118</v>
      </c>
      <c r="G247" s="224" t="s">
        <v>118</v>
      </c>
      <c r="H247" s="225">
        <f t="shared" si="53"/>
        <v>0</v>
      </c>
    </row>
    <row r="248" spans="2:8" ht="12.75">
      <c r="B248" s="24" t="s">
        <v>43</v>
      </c>
      <c r="C248" s="24"/>
      <c r="D248" s="224" t="s">
        <v>118</v>
      </c>
      <c r="E248" s="224" t="s">
        <v>118</v>
      </c>
      <c r="F248" s="224" t="s">
        <v>118</v>
      </c>
      <c r="G248" s="224" t="s">
        <v>118</v>
      </c>
      <c r="H248" s="225"/>
    </row>
    <row r="249" spans="2:8">
      <c r="B249" s="366" t="s">
        <v>88</v>
      </c>
      <c r="C249" s="19"/>
      <c r="D249" s="224">
        <v>2.319</v>
      </c>
      <c r="E249" s="224">
        <v>1.3759999999999999</v>
      </c>
      <c r="F249" s="224">
        <v>0.36399999999999999</v>
      </c>
      <c r="G249" s="224">
        <v>27.774000000000001</v>
      </c>
      <c r="H249" s="225">
        <f t="shared" ref="H249:H250" si="54">SUM(D249:G249)</f>
        <v>31.833000000000002</v>
      </c>
    </row>
    <row r="250" spans="2:8">
      <c r="B250" s="366" t="s">
        <v>81</v>
      </c>
      <c r="C250" s="19"/>
      <c r="D250" s="224" t="s">
        <v>118</v>
      </c>
      <c r="E250" s="224" t="s">
        <v>118</v>
      </c>
      <c r="F250" s="224" t="s">
        <v>118</v>
      </c>
      <c r="G250" s="224">
        <v>0.58299999999999996</v>
      </c>
      <c r="H250" s="225">
        <f t="shared" si="54"/>
        <v>0.58299999999999996</v>
      </c>
    </row>
    <row r="251" spans="2:8">
      <c r="B251" s="366" t="s">
        <v>82</v>
      </c>
      <c r="C251" s="19"/>
      <c r="D251" s="224" t="s">
        <v>118</v>
      </c>
      <c r="E251" s="224" t="s">
        <v>118</v>
      </c>
      <c r="F251" s="224" t="s">
        <v>118</v>
      </c>
      <c r="G251" s="224">
        <v>0.09</v>
      </c>
      <c r="H251" s="225">
        <f>SUM(D251:G251)</f>
        <v>0.09</v>
      </c>
    </row>
    <row r="252" spans="2:8">
      <c r="B252" s="45" t="s">
        <v>202</v>
      </c>
      <c r="C252" s="186"/>
      <c r="D252" s="224" t="s">
        <v>118</v>
      </c>
      <c r="E252" s="224" t="s">
        <v>118</v>
      </c>
      <c r="F252" s="224" t="s">
        <v>118</v>
      </c>
      <c r="G252" s="224">
        <v>7.0339999999999998</v>
      </c>
      <c r="H252" s="225">
        <f>SUM(D252:G252)</f>
        <v>7.0339999999999998</v>
      </c>
    </row>
    <row r="253" spans="2:8" ht="12.75">
      <c r="B253" s="19" t="s">
        <v>17</v>
      </c>
      <c r="C253" s="19"/>
      <c r="D253" s="224" t="s">
        <v>118</v>
      </c>
      <c r="E253" s="224" t="s">
        <v>118</v>
      </c>
      <c r="F253" s="224" t="s">
        <v>118</v>
      </c>
      <c r="G253" s="224">
        <v>7.8</v>
      </c>
      <c r="H253" s="225">
        <f t="shared" ref="H253:H254" si="55">SUM(D253:G253)</f>
        <v>7.8</v>
      </c>
    </row>
    <row r="254" spans="2:8" ht="12.75">
      <c r="B254" s="15" t="s">
        <v>2</v>
      </c>
      <c r="C254" s="15"/>
      <c r="D254" s="22">
        <f>SUM(D244,D245:D247,D249:D253)</f>
        <v>198.40499999999997</v>
      </c>
      <c r="E254" s="22">
        <f>SUM(E244,E245:E247,E249:E253)</f>
        <v>68.427000000000007</v>
      </c>
      <c r="F254" s="22">
        <f>SUM(F244,F245:F247,F249:F253)</f>
        <v>11.778</v>
      </c>
      <c r="G254" s="22">
        <f>SUM(G244,G245:G247,G249:G253)</f>
        <v>-40.752999999999993</v>
      </c>
      <c r="H254" s="22">
        <f t="shared" si="55"/>
        <v>237.85700000000003</v>
      </c>
    </row>
    <row r="255" spans="2:8" ht="12.75">
      <c r="B255" s="3" t="s">
        <v>128</v>
      </c>
      <c r="D255" s="55"/>
      <c r="E255" s="55"/>
      <c r="F255" s="55"/>
      <c r="G255" s="55"/>
      <c r="H255" s="55"/>
    </row>
    <row r="256" spans="2:8">
      <c r="B256" s="361" t="s">
        <v>88</v>
      </c>
      <c r="C256" s="20"/>
      <c r="D256" s="17">
        <f>SUM(D239,D249)</f>
        <v>23.478999999999999</v>
      </c>
      <c r="E256" s="17">
        <f>SUM(E239,E249)</f>
        <v>40.162999999999997</v>
      </c>
      <c r="F256" s="17">
        <f>SUM(F239,F249)</f>
        <v>6.3069999999999995</v>
      </c>
      <c r="G256" s="17">
        <f>SUM(G239,G249)</f>
        <v>39.281000000000006</v>
      </c>
      <c r="H256" s="17">
        <f>SUM(D256:G256)</f>
        <v>109.23</v>
      </c>
    </row>
    <row r="257" spans="2:8">
      <c r="B257" s="362" t="s">
        <v>86</v>
      </c>
      <c r="C257" s="21"/>
      <c r="D257" s="17">
        <f>+D242</f>
        <v>17.138999999999999</v>
      </c>
      <c r="E257" s="17"/>
      <c r="F257" s="17"/>
      <c r="G257" s="17"/>
      <c r="H257" s="17">
        <f>SUM(D257:G257)</f>
        <v>17.138999999999999</v>
      </c>
    </row>
    <row r="258" spans="2:8">
      <c r="B258" s="362" t="s">
        <v>79</v>
      </c>
      <c r="C258" s="21"/>
      <c r="D258" s="17"/>
      <c r="E258" s="17"/>
      <c r="F258" s="17"/>
      <c r="G258" s="17">
        <f>-'Consolidated Reconciliations'!K$14</f>
        <v>-39.43</v>
      </c>
      <c r="H258" s="17">
        <f>SUM(D258:G258)</f>
        <v>-39.43</v>
      </c>
    </row>
    <row r="259" spans="2:8" ht="13.5" thickBot="1">
      <c r="B259" s="15" t="s">
        <v>122</v>
      </c>
      <c r="C259" s="15"/>
      <c r="D259" s="25">
        <f>D254-D256-D257-D258</f>
        <v>157.78699999999998</v>
      </c>
      <c r="E259" s="25">
        <f t="shared" ref="E259" si="56">E254-E256-E257-E258</f>
        <v>28.26400000000001</v>
      </c>
      <c r="F259" s="25">
        <f t="shared" ref="F259" si="57">F254-F256-F257-F258</f>
        <v>5.471000000000001</v>
      </c>
      <c r="G259" s="25">
        <f t="shared" ref="G259" si="58">G254-G256-G257-G258</f>
        <v>-40.603999999999992</v>
      </c>
      <c r="H259" s="25">
        <f t="shared" ref="H259" si="59">H254-H256-H257-H258</f>
        <v>150.91800000000001</v>
      </c>
    </row>
    <row r="260" spans="2:8" ht="13.5" thickTop="1">
      <c r="B260" s="15"/>
      <c r="C260" s="15"/>
      <c r="D260" s="223"/>
      <c r="E260" s="223"/>
      <c r="F260" s="223"/>
      <c r="G260" s="223"/>
      <c r="H260" s="223"/>
    </row>
    <row r="261" spans="2:8">
      <c r="D261" s="26"/>
      <c r="E261" s="26"/>
      <c r="F261" s="26"/>
      <c r="G261" s="26"/>
      <c r="H261" s="18"/>
    </row>
    <row r="262" spans="2:8" ht="15.75">
      <c r="B262" s="12" t="s">
        <v>146</v>
      </c>
      <c r="C262" s="12"/>
      <c r="D262" s="26"/>
      <c r="E262" s="26"/>
      <c r="F262" s="26"/>
      <c r="G262" s="26"/>
      <c r="H262" s="18"/>
    </row>
    <row r="263" spans="2:8" ht="15.75">
      <c r="B263" s="12"/>
      <c r="C263" s="12"/>
      <c r="D263" s="26"/>
      <c r="E263" s="26"/>
      <c r="F263" s="26"/>
      <c r="G263" s="26"/>
      <c r="H263" s="18"/>
    </row>
    <row r="264" spans="2:8" ht="12.75" customHeight="1">
      <c r="D264" s="13" t="s">
        <v>95</v>
      </c>
      <c r="E264" s="13"/>
      <c r="F264" s="13"/>
      <c r="G264" s="13"/>
      <c r="H264" s="13"/>
    </row>
    <row r="265" spans="2:8" ht="25.5">
      <c r="D265" s="14" t="s">
        <v>38</v>
      </c>
      <c r="E265" s="14" t="s">
        <v>115</v>
      </c>
      <c r="F265" s="14" t="s">
        <v>110</v>
      </c>
      <c r="G265" s="14" t="s">
        <v>7</v>
      </c>
      <c r="H265" s="14" t="s">
        <v>33</v>
      </c>
    </row>
    <row r="266" spans="2:8" ht="12.75">
      <c r="B266" s="15" t="s">
        <v>39</v>
      </c>
      <c r="C266" s="15"/>
      <c r="D266" s="224">
        <v>169.066</v>
      </c>
      <c r="E266" s="224">
        <v>41.758000000000003</v>
      </c>
      <c r="F266" s="224">
        <v>2.8130000000000002</v>
      </c>
      <c r="G266" s="224">
        <v>-157.67599999999999</v>
      </c>
      <c r="H266" s="225">
        <f>SUM(D266:G266)</f>
        <v>55.961000000000013</v>
      </c>
    </row>
    <row r="267" spans="2:8" ht="12.75">
      <c r="B267" s="3" t="s">
        <v>40</v>
      </c>
      <c r="D267" s="224" t="s">
        <v>118</v>
      </c>
      <c r="E267" s="224" t="s">
        <v>118</v>
      </c>
      <c r="F267" s="224" t="s">
        <v>118</v>
      </c>
      <c r="G267" s="224" t="s">
        <v>118</v>
      </c>
      <c r="H267" s="225"/>
    </row>
    <row r="268" spans="2:8" ht="12.75">
      <c r="B268" s="19" t="s">
        <v>41</v>
      </c>
      <c r="C268" s="19"/>
      <c r="D268" s="224">
        <v>37.518999999999998</v>
      </c>
      <c r="E268" s="224">
        <v>19.553000000000001</v>
      </c>
      <c r="F268" s="224">
        <v>6.84</v>
      </c>
      <c r="G268" s="224">
        <v>126.31699999999999</v>
      </c>
      <c r="H268" s="225">
        <f>SUM(D268:G268)</f>
        <v>190.22899999999998</v>
      </c>
    </row>
    <row r="269" spans="2:8">
      <c r="B269" s="366" t="s">
        <v>103</v>
      </c>
      <c r="C269" s="19"/>
      <c r="D269" s="224" t="s">
        <v>118</v>
      </c>
      <c r="E269" s="224" t="s">
        <v>118</v>
      </c>
      <c r="F269" s="224" t="s">
        <v>118</v>
      </c>
      <c r="G269" s="224">
        <v>0</v>
      </c>
      <c r="H269" s="225">
        <f>SUM(D269:G269)</f>
        <v>0</v>
      </c>
    </row>
    <row r="270" spans="2:8" ht="12.75">
      <c r="B270" s="19" t="s">
        <v>42</v>
      </c>
      <c r="C270" s="19"/>
      <c r="D270" s="224" t="s">
        <v>118</v>
      </c>
      <c r="E270" s="224" t="s">
        <v>118</v>
      </c>
      <c r="F270" s="224" t="s">
        <v>118</v>
      </c>
      <c r="G270" s="224" t="s">
        <v>118</v>
      </c>
      <c r="H270" s="225"/>
    </row>
    <row r="271" spans="2:8">
      <c r="B271" s="361" t="s">
        <v>88</v>
      </c>
      <c r="C271" s="20"/>
      <c r="D271" s="224">
        <v>20.616</v>
      </c>
      <c r="E271" s="224">
        <v>36.838999999999999</v>
      </c>
      <c r="F271" s="224">
        <v>6.4619999999999997</v>
      </c>
      <c r="G271" s="224">
        <v>14.16</v>
      </c>
      <c r="H271" s="225">
        <f t="shared" ref="H271" si="60">SUM(D271:G271)</f>
        <v>78.076999999999998</v>
      </c>
    </row>
    <row r="272" spans="2:8">
      <c r="B272" s="361" t="s">
        <v>81</v>
      </c>
      <c r="C272" s="20"/>
      <c r="D272" s="224" t="s">
        <v>118</v>
      </c>
      <c r="E272" s="224" t="s">
        <v>118</v>
      </c>
      <c r="F272" s="224" t="s">
        <v>118</v>
      </c>
      <c r="G272" s="224">
        <v>12.66</v>
      </c>
      <c r="H272" s="225">
        <f t="shared" ref="H272" si="61">SUM(D272:G272)</f>
        <v>12.66</v>
      </c>
    </row>
    <row r="273" spans="2:8">
      <c r="B273" s="45" t="s">
        <v>203</v>
      </c>
      <c r="C273" s="187"/>
      <c r="D273" s="224" t="s">
        <v>118</v>
      </c>
      <c r="E273" s="224" t="s">
        <v>118</v>
      </c>
      <c r="F273" s="224" t="s">
        <v>118</v>
      </c>
      <c r="G273" s="224">
        <v>0</v>
      </c>
      <c r="H273" s="225">
        <f>SUM(D273:G273)</f>
        <v>0</v>
      </c>
    </row>
    <row r="274" spans="2:8">
      <c r="B274" s="362" t="s">
        <v>86</v>
      </c>
      <c r="C274" s="21"/>
      <c r="D274" s="224">
        <v>12.352</v>
      </c>
      <c r="E274" s="224" t="s">
        <v>118</v>
      </c>
      <c r="F274" s="224" t="s">
        <v>118</v>
      </c>
      <c r="G274" s="224" t="s">
        <v>118</v>
      </c>
      <c r="H274" s="225">
        <f>SUM(D274:G274)</f>
        <v>12.352</v>
      </c>
    </row>
    <row r="275" spans="2:8" ht="12.75">
      <c r="B275" s="20" t="s">
        <v>17</v>
      </c>
      <c r="C275" s="20"/>
      <c r="D275" s="224" t="s">
        <v>118</v>
      </c>
      <c r="E275" s="224" t="s">
        <v>118</v>
      </c>
      <c r="F275" s="224" t="s">
        <v>118</v>
      </c>
      <c r="G275" s="224">
        <v>4.9539999999999997</v>
      </c>
      <c r="H275" s="225">
        <f t="shared" ref="H275:H279" si="62">SUM(D275:G275)</f>
        <v>4.9539999999999997</v>
      </c>
    </row>
    <row r="276" spans="2:8" ht="12.75">
      <c r="B276" s="15" t="s">
        <v>27</v>
      </c>
      <c r="C276" s="15"/>
      <c r="D276" s="226">
        <f>SUM(D266,D268:D269,D271:D275)</f>
        <v>239.55300000000003</v>
      </c>
      <c r="E276" s="226">
        <f>SUM(E266,E268:E269,E271:E275)</f>
        <v>98.15</v>
      </c>
      <c r="F276" s="226">
        <f>SUM(F266,F268:F269,F271:F275)</f>
        <v>16.115000000000002</v>
      </c>
      <c r="G276" s="226">
        <f>SUM(G266,G268:G269,G271:G275)</f>
        <v>0.41500000000000536</v>
      </c>
      <c r="H276" s="226">
        <f t="shared" si="62"/>
        <v>354.23300000000006</v>
      </c>
    </row>
    <row r="277" spans="2:8" ht="12.75">
      <c r="B277" s="24" t="s">
        <v>41</v>
      </c>
      <c r="C277" s="24"/>
      <c r="D277" s="225">
        <f>-D268</f>
        <v>-37.518999999999998</v>
      </c>
      <c r="E277" s="225">
        <f>-E268</f>
        <v>-19.553000000000001</v>
      </c>
      <c r="F277" s="225">
        <f>-F268</f>
        <v>-6.84</v>
      </c>
      <c r="G277" s="225">
        <f>-G268</f>
        <v>-126.31699999999999</v>
      </c>
      <c r="H277" s="225">
        <f t="shared" si="62"/>
        <v>-190.22899999999998</v>
      </c>
    </row>
    <row r="278" spans="2:8" ht="12.75">
      <c r="B278" s="367" t="s">
        <v>196</v>
      </c>
      <c r="C278" s="24"/>
      <c r="D278" s="224">
        <v>0.53600000000000003</v>
      </c>
      <c r="E278" s="224" t="s">
        <v>118</v>
      </c>
      <c r="F278" s="224" t="s">
        <v>118</v>
      </c>
      <c r="G278" s="224" t="s">
        <v>118</v>
      </c>
      <c r="H278" s="225">
        <f t="shared" si="62"/>
        <v>0.53600000000000003</v>
      </c>
    </row>
    <row r="279" spans="2:8">
      <c r="B279" s="367" t="s">
        <v>204</v>
      </c>
      <c r="C279" s="24"/>
      <c r="D279" s="224">
        <v>0</v>
      </c>
      <c r="E279" s="224" t="s">
        <v>118</v>
      </c>
      <c r="F279" s="224" t="s">
        <v>118</v>
      </c>
      <c r="G279" s="224" t="s">
        <v>118</v>
      </c>
      <c r="H279" s="225">
        <f t="shared" si="62"/>
        <v>0</v>
      </c>
    </row>
    <row r="280" spans="2:8" ht="12.75">
      <c r="B280" s="24" t="s">
        <v>43</v>
      </c>
      <c r="C280" s="24"/>
      <c r="D280" s="224" t="s">
        <v>118</v>
      </c>
      <c r="E280" s="224" t="s">
        <v>118</v>
      </c>
      <c r="F280" s="224" t="s">
        <v>118</v>
      </c>
      <c r="G280" s="224" t="s">
        <v>118</v>
      </c>
      <c r="H280" s="225"/>
    </row>
    <row r="281" spans="2:8">
      <c r="B281" s="366" t="s">
        <v>88</v>
      </c>
      <c r="C281" s="19"/>
      <c r="D281" s="224">
        <v>2.5449999999999999</v>
      </c>
      <c r="E281" s="224">
        <v>1.369</v>
      </c>
      <c r="F281" s="224">
        <v>0.376</v>
      </c>
      <c r="G281" s="224">
        <v>27.663</v>
      </c>
      <c r="H281" s="225">
        <f t="shared" ref="H281:H282" si="63">SUM(D281:G281)</f>
        <v>31.952999999999999</v>
      </c>
    </row>
    <row r="282" spans="2:8">
      <c r="B282" s="366" t="s">
        <v>81</v>
      </c>
      <c r="C282" s="19"/>
      <c r="D282" s="224" t="s">
        <v>118</v>
      </c>
      <c r="E282" s="224" t="s">
        <v>118</v>
      </c>
      <c r="F282" s="224" t="s">
        <v>118</v>
      </c>
      <c r="G282" s="224">
        <v>3.8029999999999999</v>
      </c>
      <c r="H282" s="225">
        <f t="shared" si="63"/>
        <v>3.8029999999999999</v>
      </c>
    </row>
    <row r="283" spans="2:8">
      <c r="B283" s="366" t="s">
        <v>82</v>
      </c>
      <c r="C283" s="19"/>
      <c r="D283" s="224" t="s">
        <v>118</v>
      </c>
      <c r="E283" s="224" t="s">
        <v>118</v>
      </c>
      <c r="F283" s="224" t="s">
        <v>118</v>
      </c>
      <c r="G283" s="224">
        <v>6.5000000000000002E-2</v>
      </c>
      <c r="H283" s="225">
        <f>SUM(D283:G283)</f>
        <v>6.5000000000000002E-2</v>
      </c>
    </row>
    <row r="284" spans="2:8">
      <c r="B284" s="45" t="s">
        <v>202</v>
      </c>
      <c r="C284" s="186"/>
      <c r="D284" s="224" t="s">
        <v>118</v>
      </c>
      <c r="E284" s="224" t="s">
        <v>118</v>
      </c>
      <c r="F284" s="224" t="s">
        <v>118</v>
      </c>
      <c r="G284" s="224">
        <v>41.905999999999999</v>
      </c>
      <c r="H284" s="225">
        <f>SUM(D284:G284)</f>
        <v>41.905999999999999</v>
      </c>
    </row>
    <row r="285" spans="2:8" ht="12.75">
      <c r="B285" s="19" t="s">
        <v>17</v>
      </c>
      <c r="C285" s="19"/>
      <c r="D285" s="224" t="s">
        <v>118</v>
      </c>
      <c r="E285" s="224" t="s">
        <v>118</v>
      </c>
      <c r="F285" s="224" t="s">
        <v>118</v>
      </c>
      <c r="G285" s="224">
        <v>7.5579999999999998</v>
      </c>
      <c r="H285" s="225">
        <f t="shared" ref="H285:H286" si="64">SUM(D285:G285)</f>
        <v>7.5579999999999998</v>
      </c>
    </row>
    <row r="286" spans="2:8" ht="12.75">
      <c r="B286" s="15" t="s">
        <v>2</v>
      </c>
      <c r="C286" s="15"/>
      <c r="D286" s="22">
        <f>SUM(D276,D277:D279,D281:D285)</f>
        <v>205.11500000000001</v>
      </c>
      <c r="E286" s="22">
        <f>SUM(E276,E277:E279,E281:E285)</f>
        <v>79.966000000000008</v>
      </c>
      <c r="F286" s="22">
        <f>SUM(F276,F277:F279,F281:F285)</f>
        <v>9.6510000000000016</v>
      </c>
      <c r="G286" s="22">
        <f>SUM(G276,G277:G279,G281:G285)</f>
        <v>-44.906999999999996</v>
      </c>
      <c r="H286" s="22">
        <f t="shared" si="64"/>
        <v>249.82500000000005</v>
      </c>
    </row>
    <row r="287" spans="2:8" ht="12.75">
      <c r="B287" s="3" t="s">
        <v>128</v>
      </c>
      <c r="D287" s="55"/>
      <c r="E287" s="55"/>
      <c r="F287" s="55"/>
      <c r="G287" s="55"/>
      <c r="H287" s="55"/>
    </row>
    <row r="288" spans="2:8">
      <c r="B288" s="361" t="s">
        <v>88</v>
      </c>
      <c r="C288" s="20"/>
      <c r="D288" s="17">
        <f>SUM(D271,D281)</f>
        <v>23.161000000000001</v>
      </c>
      <c r="E288" s="17">
        <f>SUM(E271,E281)</f>
        <v>38.207999999999998</v>
      </c>
      <c r="F288" s="17">
        <f>SUM(F271,F281)</f>
        <v>6.8380000000000001</v>
      </c>
      <c r="G288" s="17">
        <f>SUM(G271,G281)</f>
        <v>41.823</v>
      </c>
      <c r="H288" s="17">
        <f>SUM(D288:G288)</f>
        <v>110.03</v>
      </c>
    </row>
    <row r="289" spans="2:8">
      <c r="B289" s="362" t="s">
        <v>86</v>
      </c>
      <c r="C289" s="21"/>
      <c r="D289" s="17">
        <f>+D274</f>
        <v>12.352</v>
      </c>
      <c r="E289" s="17"/>
      <c r="F289" s="17"/>
      <c r="G289" s="17"/>
      <c r="H289" s="17">
        <f>SUM(D289:G289)</f>
        <v>12.352</v>
      </c>
    </row>
    <row r="290" spans="2:8">
      <c r="B290" s="362" t="s">
        <v>79</v>
      </c>
      <c r="C290" s="21"/>
      <c r="D290" s="17"/>
      <c r="E290" s="17"/>
      <c r="F290" s="17"/>
      <c r="G290" s="17">
        <f>-'Consolidated Reconciliations'!L$14</f>
        <v>-35.847000000000001</v>
      </c>
      <c r="H290" s="17">
        <f>SUM(D290:G290)</f>
        <v>-35.847000000000001</v>
      </c>
    </row>
    <row r="291" spans="2:8" ht="13.5" thickBot="1">
      <c r="B291" s="15" t="s">
        <v>122</v>
      </c>
      <c r="C291" s="15"/>
      <c r="D291" s="25">
        <f>D286-D288-D289-D290</f>
        <v>169.602</v>
      </c>
      <c r="E291" s="25">
        <f t="shared" ref="E291" si="65">E286-E288-E289-E290</f>
        <v>41.75800000000001</v>
      </c>
      <c r="F291" s="25">
        <f t="shared" ref="F291" si="66">F286-F288-F289-F290</f>
        <v>2.8130000000000015</v>
      </c>
      <c r="G291" s="25">
        <f t="shared" ref="G291" si="67">G286-G288-G289-G290</f>
        <v>-50.882999999999988</v>
      </c>
      <c r="H291" s="25">
        <f t="shared" ref="H291" si="68">H286-H288-H289-H290</f>
        <v>163.29000000000005</v>
      </c>
    </row>
    <row r="292" spans="2:8" ht="15" thickTop="1">
      <c r="D292" s="26"/>
      <c r="E292" s="26"/>
      <c r="F292" s="26"/>
      <c r="G292" s="26"/>
      <c r="H292" s="18"/>
    </row>
    <row r="293" spans="2:8">
      <c r="D293" s="26"/>
      <c r="E293" s="26"/>
      <c r="F293" s="26"/>
      <c r="G293" s="26"/>
      <c r="H293" s="18"/>
    </row>
    <row r="294" spans="2:8" ht="15.75">
      <c r="B294" s="12" t="s">
        <v>147</v>
      </c>
      <c r="C294" s="12"/>
      <c r="D294" s="26"/>
      <c r="E294" s="26"/>
      <c r="F294" s="26"/>
      <c r="G294" s="26"/>
      <c r="H294" s="18"/>
    </row>
    <row r="295" spans="2:8" ht="15.75">
      <c r="B295" s="12"/>
      <c r="C295" s="12"/>
      <c r="D295" s="26"/>
      <c r="E295" s="26"/>
      <c r="F295" s="26"/>
      <c r="G295" s="26"/>
      <c r="H295" s="18"/>
    </row>
    <row r="296" spans="2:8" ht="12.75" customHeight="1">
      <c r="D296" s="13" t="s">
        <v>96</v>
      </c>
      <c r="E296" s="13"/>
      <c r="F296" s="13"/>
      <c r="G296" s="13"/>
      <c r="H296" s="13"/>
    </row>
    <row r="297" spans="2:8" ht="25.5">
      <c r="D297" s="14" t="s">
        <v>38</v>
      </c>
      <c r="E297" s="14" t="s">
        <v>115</v>
      </c>
      <c r="F297" s="14" t="s">
        <v>110</v>
      </c>
      <c r="G297" s="14" t="s">
        <v>7</v>
      </c>
      <c r="H297" s="14" t="s">
        <v>33</v>
      </c>
    </row>
    <row r="298" spans="2:8" ht="12.75">
      <c r="B298" s="15" t="s">
        <v>39</v>
      </c>
      <c r="C298" s="15"/>
      <c r="D298" s="17">
        <f>D266+D234+D202+D170</f>
        <v>735.35400000000004</v>
      </c>
      <c r="E298" s="17">
        <f>E266+E234+E202+E170</f>
        <v>136.17700000000002</v>
      </c>
      <c r="F298" s="17">
        <f>F266+F234+F202+F170</f>
        <v>16.807000000000002</v>
      </c>
      <c r="G298" s="17">
        <f>G266+G234+G202+G170</f>
        <v>-428.76600000000002</v>
      </c>
      <c r="H298" s="17">
        <f>SUM(D298:G298)</f>
        <v>459.57200000000006</v>
      </c>
    </row>
    <row r="299" spans="2:8" ht="12.75">
      <c r="B299" s="3" t="s">
        <v>40</v>
      </c>
      <c r="D299" s="17" t="s">
        <v>118</v>
      </c>
      <c r="E299" s="17" t="s">
        <v>118</v>
      </c>
      <c r="F299" s="17" t="s">
        <v>118</v>
      </c>
      <c r="G299" s="17" t="s">
        <v>118</v>
      </c>
      <c r="H299" s="17"/>
    </row>
    <row r="300" spans="2:8" ht="12.75">
      <c r="B300" s="19" t="s">
        <v>41</v>
      </c>
      <c r="C300" s="19"/>
      <c r="D300" s="17">
        <f>D268+D236+D204+D172</f>
        <v>165.52</v>
      </c>
      <c r="E300" s="17">
        <f>E268+E236+E204+E172</f>
        <v>74.047999999999988</v>
      </c>
      <c r="F300" s="17">
        <f>F268+F236+F204+F172</f>
        <v>33.867000000000004</v>
      </c>
      <c r="G300" s="17">
        <f>G268+G236+G204+G172</f>
        <v>352.71800000000002</v>
      </c>
      <c r="H300" s="17">
        <f>SUM(D300:G300)</f>
        <v>626.15300000000002</v>
      </c>
    </row>
    <row r="301" spans="2:8">
      <c r="B301" s="366" t="s">
        <v>103</v>
      </c>
      <c r="C301" s="19"/>
      <c r="D301" s="17" t="s">
        <v>118</v>
      </c>
      <c r="E301" s="17" t="s">
        <v>118</v>
      </c>
      <c r="F301" s="17" t="s">
        <v>118</v>
      </c>
      <c r="G301" s="17"/>
      <c r="H301" s="17">
        <f>SUM(D301:G301)</f>
        <v>0</v>
      </c>
    </row>
    <row r="302" spans="2:8" ht="12.75">
      <c r="B302" s="19" t="s">
        <v>42</v>
      </c>
      <c r="C302" s="19"/>
      <c r="D302" s="17" t="s">
        <v>118</v>
      </c>
      <c r="E302" s="17" t="s">
        <v>118</v>
      </c>
      <c r="F302" s="17" t="s">
        <v>118</v>
      </c>
      <c r="G302" s="17" t="s">
        <v>118</v>
      </c>
      <c r="H302" s="17"/>
    </row>
    <row r="303" spans="2:8">
      <c r="B303" s="361" t="s">
        <v>88</v>
      </c>
      <c r="C303" s="20"/>
      <c r="D303" s="17">
        <f>D271+D239+D207+D175</f>
        <v>82.962999999999994</v>
      </c>
      <c r="E303" s="17">
        <f>E271+E239+E207+E175</f>
        <v>144.697</v>
      </c>
      <c r="F303" s="17">
        <f>F271+F239+F207+F175</f>
        <v>21.823</v>
      </c>
      <c r="G303" s="17">
        <f>G271+G239+G207+G175</f>
        <v>37.870000000000005</v>
      </c>
      <c r="H303" s="17">
        <f t="shared" ref="H303:H304" si="69">SUM(D303:G303)</f>
        <v>287.35300000000001</v>
      </c>
    </row>
    <row r="304" spans="2:8">
      <c r="B304" s="361" t="s">
        <v>81</v>
      </c>
      <c r="C304" s="20"/>
      <c r="D304" s="17" t="s">
        <v>118</v>
      </c>
      <c r="E304" s="17" t="s">
        <v>118</v>
      </c>
      <c r="F304" s="17" t="s">
        <v>118</v>
      </c>
      <c r="G304" s="17">
        <f>G272+G240+G208+G176</f>
        <v>12.66</v>
      </c>
      <c r="H304" s="17">
        <f t="shared" si="69"/>
        <v>12.66</v>
      </c>
    </row>
    <row r="305" spans="2:8">
      <c r="B305" s="45" t="s">
        <v>203</v>
      </c>
      <c r="C305" s="187"/>
      <c r="D305" s="17" t="s">
        <v>118</v>
      </c>
      <c r="E305" s="17" t="s">
        <v>118</v>
      </c>
      <c r="F305" s="17" t="s">
        <v>118</v>
      </c>
      <c r="G305" s="17"/>
      <c r="H305" s="17">
        <f>SUM(D305:G305)</f>
        <v>0</v>
      </c>
    </row>
    <row r="306" spans="2:8">
      <c r="B306" s="362" t="s">
        <v>86</v>
      </c>
      <c r="C306" s="21"/>
      <c r="D306" s="17">
        <f>D274+D242+D210+D178</f>
        <v>55.724000000000004</v>
      </c>
      <c r="E306" s="17" t="s">
        <v>118</v>
      </c>
      <c r="F306" s="17" t="s">
        <v>118</v>
      </c>
      <c r="G306" s="17" t="s">
        <v>118</v>
      </c>
      <c r="H306" s="17">
        <f>SUM(D306:G306)</f>
        <v>55.724000000000004</v>
      </c>
    </row>
    <row r="307" spans="2:8" ht="12.75">
      <c r="B307" s="20" t="s">
        <v>17</v>
      </c>
      <c r="C307" s="20"/>
      <c r="D307" s="17" t="s">
        <v>118</v>
      </c>
      <c r="E307" s="17" t="s">
        <v>118</v>
      </c>
      <c r="F307" s="17" t="s">
        <v>118</v>
      </c>
      <c r="G307" s="17">
        <f>G275+G243+G211+G179</f>
        <v>19.213000000000001</v>
      </c>
      <c r="H307" s="17">
        <f t="shared" ref="H307:H311" si="70">SUM(D307:G307)</f>
        <v>19.213000000000001</v>
      </c>
    </row>
    <row r="308" spans="2:8" ht="12.75">
      <c r="B308" s="15" t="s">
        <v>27</v>
      </c>
      <c r="C308" s="15"/>
      <c r="D308" s="22">
        <f>SUM(D298,D300:D301,D303:D307)</f>
        <v>1039.5609999999999</v>
      </c>
      <c r="E308" s="22">
        <f>SUM(E298,E300:E301,E303:E307)</f>
        <v>354.92200000000003</v>
      </c>
      <c r="F308" s="22">
        <f>SUM(F298,F300:F301,F303:F307)</f>
        <v>72.497000000000014</v>
      </c>
      <c r="G308" s="22">
        <f>SUM(G298,G300:G301,G303:G307)</f>
        <v>-6.3049999999999962</v>
      </c>
      <c r="H308" s="22">
        <f t="shared" si="70"/>
        <v>1460.675</v>
      </c>
    </row>
    <row r="309" spans="2:8" ht="12.75">
      <c r="B309" s="24" t="s">
        <v>41</v>
      </c>
      <c r="C309" s="24"/>
      <c r="D309" s="17">
        <f>-D300</f>
        <v>-165.52</v>
      </c>
      <c r="E309" s="17">
        <f>-E300</f>
        <v>-74.047999999999988</v>
      </c>
      <c r="F309" s="17">
        <f>-F300</f>
        <v>-33.867000000000004</v>
      </c>
      <c r="G309" s="17">
        <f>-G300</f>
        <v>-352.71800000000002</v>
      </c>
      <c r="H309" s="17">
        <f t="shared" si="70"/>
        <v>-626.15300000000002</v>
      </c>
    </row>
    <row r="310" spans="2:8" ht="12.75">
      <c r="B310" s="367" t="s">
        <v>196</v>
      </c>
      <c r="C310" s="24"/>
      <c r="D310" s="17">
        <f>D278+D246+D214+D182</f>
        <v>2.78</v>
      </c>
      <c r="E310" s="17" t="s">
        <v>118</v>
      </c>
      <c r="F310" s="17" t="s">
        <v>118</v>
      </c>
      <c r="G310" s="17" t="s">
        <v>118</v>
      </c>
      <c r="H310" s="17">
        <f t="shared" si="70"/>
        <v>2.78</v>
      </c>
    </row>
    <row r="311" spans="2:8">
      <c r="B311" s="367" t="s">
        <v>204</v>
      </c>
      <c r="C311" s="24"/>
      <c r="D311" s="17">
        <f>D279+D247+D215+D183</f>
        <v>0</v>
      </c>
      <c r="E311" s="17" t="s">
        <v>118</v>
      </c>
      <c r="F311" s="17" t="s">
        <v>118</v>
      </c>
      <c r="G311" s="17" t="s">
        <v>118</v>
      </c>
      <c r="H311" s="17">
        <f t="shared" si="70"/>
        <v>0</v>
      </c>
    </row>
    <row r="312" spans="2:8" ht="12.75">
      <c r="B312" s="24" t="s">
        <v>43</v>
      </c>
      <c r="C312" s="24"/>
      <c r="D312" s="17" t="s">
        <v>118</v>
      </c>
      <c r="E312" s="17" t="s">
        <v>118</v>
      </c>
      <c r="F312" s="17" t="s">
        <v>118</v>
      </c>
      <c r="G312" s="17" t="s">
        <v>118</v>
      </c>
      <c r="H312" s="17"/>
    </row>
    <row r="313" spans="2:8">
      <c r="B313" s="366" t="s">
        <v>88</v>
      </c>
      <c r="C313" s="19"/>
      <c r="D313" s="17">
        <f>D281+D249+D217+D185</f>
        <v>9.8089999999999993</v>
      </c>
      <c r="E313" s="17">
        <f>E281+E249+E217+E185</f>
        <v>5.4880000000000004</v>
      </c>
      <c r="F313" s="17">
        <f>F281+F249+F217+F185</f>
        <v>1.3340000000000001</v>
      </c>
      <c r="G313" s="17">
        <f>G281+G249+G217+G185</f>
        <v>110.00200000000001</v>
      </c>
      <c r="H313" s="17">
        <f t="shared" ref="H313:H314" si="71">SUM(D313:G313)</f>
        <v>126.63300000000001</v>
      </c>
    </row>
    <row r="314" spans="2:8">
      <c r="B314" s="366" t="s">
        <v>81</v>
      </c>
      <c r="C314" s="19"/>
      <c r="D314" s="17" t="s">
        <v>118</v>
      </c>
      <c r="E314" s="17" t="s">
        <v>118</v>
      </c>
      <c r="F314" s="17" t="s">
        <v>118</v>
      </c>
      <c r="G314" s="17">
        <f>G282+G250+G218+G186</f>
        <v>5.6260000000000003</v>
      </c>
      <c r="H314" s="17">
        <f t="shared" si="71"/>
        <v>5.6260000000000003</v>
      </c>
    </row>
    <row r="315" spans="2:8">
      <c r="B315" s="366" t="s">
        <v>82</v>
      </c>
      <c r="C315" s="19"/>
      <c r="D315" s="17" t="s">
        <v>118</v>
      </c>
      <c r="E315" s="17" t="s">
        <v>118</v>
      </c>
      <c r="F315" s="17" t="s">
        <v>118</v>
      </c>
      <c r="G315" s="17">
        <f>G283+G251+G219+G187</f>
        <v>0.77900000000000003</v>
      </c>
      <c r="H315" s="17">
        <f>SUM(D315:G315)</f>
        <v>0.77900000000000003</v>
      </c>
    </row>
    <row r="316" spans="2:8">
      <c r="B316" s="45" t="s">
        <v>202</v>
      </c>
      <c r="C316" s="186"/>
      <c r="D316" s="17" t="s">
        <v>118</v>
      </c>
      <c r="E316" s="17" t="s">
        <v>118</v>
      </c>
      <c r="F316" s="17" t="s">
        <v>118</v>
      </c>
      <c r="G316" s="17">
        <f>G284+G252+G220+G188</f>
        <v>46.995000000000005</v>
      </c>
      <c r="H316" s="17">
        <f>SUM(D316:G316)</f>
        <v>46.995000000000005</v>
      </c>
    </row>
    <row r="317" spans="2:8" ht="12.75">
      <c r="B317" s="19" t="s">
        <v>17</v>
      </c>
      <c r="C317" s="19"/>
      <c r="D317" s="17" t="s">
        <v>118</v>
      </c>
      <c r="E317" s="17" t="s">
        <v>118</v>
      </c>
      <c r="F317" s="17" t="s">
        <v>118</v>
      </c>
      <c r="G317" s="17">
        <f>G285+G253+G221+G189</f>
        <v>29.311</v>
      </c>
      <c r="H317" s="17">
        <f t="shared" ref="H317:H318" si="72">SUM(D317:G317)</f>
        <v>29.311</v>
      </c>
    </row>
    <row r="318" spans="2:8" ht="12.75">
      <c r="B318" s="15" t="s">
        <v>2</v>
      </c>
      <c r="C318" s="15"/>
      <c r="D318" s="22">
        <f>SUM(D308,D309:D311,D313:D317)</f>
        <v>886.62999999999988</v>
      </c>
      <c r="E318" s="22">
        <f>SUM(E308,E309:E311,E313:E317)</f>
        <v>286.36200000000002</v>
      </c>
      <c r="F318" s="22">
        <f>SUM(F308,F309:F311,F313:F317)</f>
        <v>39.964000000000013</v>
      </c>
      <c r="G318" s="22">
        <f>SUM(G308,G309:G311,G313:G317)</f>
        <v>-166.31</v>
      </c>
      <c r="H318" s="22">
        <f t="shared" si="72"/>
        <v>1046.646</v>
      </c>
    </row>
    <row r="319" spans="2:8" ht="12.75">
      <c r="B319" s="3" t="s">
        <v>128</v>
      </c>
      <c r="D319" s="55"/>
      <c r="E319" s="55"/>
      <c r="F319" s="55"/>
      <c r="G319" s="55"/>
      <c r="H319" s="55"/>
    </row>
    <row r="320" spans="2:8">
      <c r="B320" s="361" t="s">
        <v>88</v>
      </c>
      <c r="C320" s="20"/>
      <c r="D320" s="17">
        <f>D288+D256+D224+D192</f>
        <v>92.771999999999991</v>
      </c>
      <c r="E320" s="17">
        <f>E288+E256+E224+E192</f>
        <v>150.185</v>
      </c>
      <c r="F320" s="17">
        <f>F288+F256+F224+F192</f>
        <v>23.157</v>
      </c>
      <c r="G320" s="17">
        <f>G288+G256+G224+G192</f>
        <v>147.87200000000001</v>
      </c>
      <c r="H320" s="17">
        <f>SUM(D320:G320)</f>
        <v>413.98599999999999</v>
      </c>
    </row>
    <row r="321" spans="2:8">
      <c r="B321" s="362" t="s">
        <v>86</v>
      </c>
      <c r="C321" s="21"/>
      <c r="D321" s="17">
        <f>D289+D257+D225+D193</f>
        <v>55.724000000000004</v>
      </c>
      <c r="E321" s="17"/>
      <c r="F321" s="17"/>
      <c r="G321" s="17"/>
      <c r="H321" s="17">
        <f>SUM(D321:G321)</f>
        <v>55.724000000000004</v>
      </c>
    </row>
    <row r="322" spans="2:8">
      <c r="B322" s="362" t="s">
        <v>79</v>
      </c>
      <c r="C322" s="21"/>
      <c r="D322" s="17"/>
      <c r="E322" s="17"/>
      <c r="F322" s="17"/>
      <c r="G322" s="17">
        <f>G290+G258+G226+G194</f>
        <v>-143.42500000000001</v>
      </c>
      <c r="H322" s="17">
        <f>SUM(D322:G322)</f>
        <v>-143.42500000000001</v>
      </c>
    </row>
    <row r="323" spans="2:8" ht="13.5" thickBot="1">
      <c r="B323" s="15" t="s">
        <v>122</v>
      </c>
      <c r="C323" s="15"/>
      <c r="D323" s="25">
        <f>D318-D320-D321-D322</f>
        <v>738.1339999999999</v>
      </c>
      <c r="E323" s="25">
        <f t="shared" ref="E323:H323" si="73">E318-E320-E321-E322</f>
        <v>136.17700000000002</v>
      </c>
      <c r="F323" s="25">
        <f t="shared" si="73"/>
        <v>16.807000000000013</v>
      </c>
      <c r="G323" s="25">
        <f t="shared" si="73"/>
        <v>-170.75700000000001</v>
      </c>
      <c r="H323" s="25">
        <f t="shared" si="73"/>
        <v>720.36099999999988</v>
      </c>
    </row>
    <row r="324" spans="2:8" ht="13.5" thickTop="1">
      <c r="B324" s="15"/>
      <c r="C324" s="15"/>
      <c r="D324" s="223"/>
      <c r="E324" s="223"/>
      <c r="F324" s="223"/>
      <c r="G324" s="223"/>
      <c r="H324" s="223"/>
    </row>
    <row r="325" spans="2:8">
      <c r="D325" s="26"/>
      <c r="E325" s="26"/>
      <c r="F325" s="26"/>
      <c r="G325" s="26"/>
      <c r="H325" s="18"/>
    </row>
    <row r="326" spans="2:8" ht="15.75">
      <c r="B326" s="12" t="s">
        <v>148</v>
      </c>
      <c r="C326" s="12"/>
      <c r="D326" s="26"/>
      <c r="E326" s="26"/>
      <c r="F326" s="26"/>
      <c r="G326" s="26"/>
      <c r="H326" s="18"/>
    </row>
    <row r="327" spans="2:8" ht="15.75">
      <c r="B327" s="12"/>
      <c r="C327" s="12"/>
      <c r="D327" s="26"/>
      <c r="E327" s="26"/>
      <c r="F327" s="26"/>
      <c r="G327" s="26"/>
      <c r="H327" s="18"/>
    </row>
    <row r="328" spans="2:8" ht="12.75" customHeight="1">
      <c r="D328" s="13" t="s">
        <v>99</v>
      </c>
      <c r="E328" s="13"/>
      <c r="F328" s="13"/>
      <c r="G328" s="13"/>
      <c r="H328" s="13"/>
    </row>
    <row r="329" spans="2:8" ht="25.5">
      <c r="D329" s="14" t="s">
        <v>38</v>
      </c>
      <c r="E329" s="14" t="s">
        <v>115</v>
      </c>
      <c r="F329" s="14" t="s">
        <v>110</v>
      </c>
      <c r="G329" s="14" t="s">
        <v>7</v>
      </c>
      <c r="H329" s="14" t="s">
        <v>33</v>
      </c>
    </row>
    <row r="330" spans="2:8" ht="12.75">
      <c r="B330" s="15" t="s">
        <v>39</v>
      </c>
      <c r="C330" s="15"/>
      <c r="D330" s="224">
        <v>228.13200000000001</v>
      </c>
      <c r="E330" s="224">
        <v>19.719000000000001</v>
      </c>
      <c r="F330" s="224">
        <v>-0.32200000000000001</v>
      </c>
      <c r="G330" s="224">
        <v>-84.203000000000003</v>
      </c>
      <c r="H330" s="225">
        <f>SUM(D330:G330)</f>
        <v>163.32599999999999</v>
      </c>
    </row>
    <row r="331" spans="2:8" ht="12.75">
      <c r="B331" s="3" t="s">
        <v>40</v>
      </c>
      <c r="D331" s="224" t="s">
        <v>118</v>
      </c>
      <c r="E331" s="224" t="s">
        <v>118</v>
      </c>
      <c r="F331" s="224" t="s">
        <v>118</v>
      </c>
      <c r="G331" s="224" t="s">
        <v>118</v>
      </c>
      <c r="H331" s="225"/>
    </row>
    <row r="332" spans="2:8" ht="12.75">
      <c r="B332" s="19" t="s">
        <v>41</v>
      </c>
      <c r="C332" s="19"/>
      <c r="D332" s="224">
        <v>39.71</v>
      </c>
      <c r="E332" s="224">
        <v>19.888000000000002</v>
      </c>
      <c r="F332" s="224">
        <v>12.06</v>
      </c>
      <c r="G332" s="224">
        <v>72.783000000000015</v>
      </c>
      <c r="H332" s="225">
        <f>SUM(D332:G332)</f>
        <v>144.44100000000003</v>
      </c>
    </row>
    <row r="333" spans="2:8">
      <c r="B333" s="366" t="s">
        <v>103</v>
      </c>
      <c r="C333" s="19"/>
      <c r="D333" s="224" t="s">
        <v>118</v>
      </c>
      <c r="E333" s="224" t="s">
        <v>118</v>
      </c>
      <c r="F333" s="224" t="s">
        <v>118</v>
      </c>
      <c r="G333" s="224">
        <v>0</v>
      </c>
      <c r="H333" s="225">
        <f>SUM(D333:G333)</f>
        <v>0</v>
      </c>
    </row>
    <row r="334" spans="2:8" ht="12.75">
      <c r="B334" s="19" t="s">
        <v>42</v>
      </c>
      <c r="C334" s="19"/>
      <c r="D334" s="224" t="s">
        <v>118</v>
      </c>
      <c r="E334" s="224" t="s">
        <v>118</v>
      </c>
      <c r="F334" s="224" t="s">
        <v>118</v>
      </c>
      <c r="G334" s="224" t="s">
        <v>118</v>
      </c>
      <c r="H334" s="225"/>
    </row>
    <row r="335" spans="2:8">
      <c r="B335" s="361" t="s">
        <v>88</v>
      </c>
      <c r="C335" s="20"/>
      <c r="D335" s="224">
        <v>23.093</v>
      </c>
      <c r="E335" s="224">
        <v>34.923000000000002</v>
      </c>
      <c r="F335" s="224">
        <v>7.077</v>
      </c>
      <c r="G335" s="224">
        <v>8.6039999999999992</v>
      </c>
      <c r="H335" s="225">
        <f t="shared" ref="H335:H336" si="74">SUM(D335:G335)</f>
        <v>73.697000000000003</v>
      </c>
    </row>
    <row r="336" spans="2:8">
      <c r="B336" s="361" t="s">
        <v>81</v>
      </c>
      <c r="C336" s="20"/>
      <c r="D336" s="224" t="s">
        <v>118</v>
      </c>
      <c r="E336" s="224" t="s">
        <v>118</v>
      </c>
      <c r="F336" s="224" t="s">
        <v>118</v>
      </c>
      <c r="G336" s="224">
        <v>0</v>
      </c>
      <c r="H336" s="225">
        <f t="shared" si="74"/>
        <v>0</v>
      </c>
    </row>
    <row r="337" spans="2:8">
      <c r="B337" s="45" t="s">
        <v>203</v>
      </c>
      <c r="C337" s="187"/>
      <c r="D337" s="224" t="s">
        <v>118</v>
      </c>
      <c r="E337" s="224" t="s">
        <v>118</v>
      </c>
      <c r="F337" s="224" t="s">
        <v>118</v>
      </c>
      <c r="G337" s="224">
        <v>0</v>
      </c>
      <c r="H337" s="225">
        <f>SUM(D337:G337)</f>
        <v>0</v>
      </c>
    </row>
    <row r="338" spans="2:8">
      <c r="B338" s="362" t="s">
        <v>86</v>
      </c>
      <c r="C338" s="21"/>
      <c r="D338" s="224">
        <v>16.132000000000001</v>
      </c>
      <c r="E338" s="224" t="s">
        <v>118</v>
      </c>
      <c r="F338" s="224" t="s">
        <v>118</v>
      </c>
      <c r="G338" s="224" t="s">
        <v>118</v>
      </c>
      <c r="H338" s="225">
        <f>SUM(D338:G338)</f>
        <v>16.132000000000001</v>
      </c>
    </row>
    <row r="339" spans="2:8" ht="12.75">
      <c r="B339" s="20" t="s">
        <v>17</v>
      </c>
      <c r="C339" s="20"/>
      <c r="D339" s="224" t="s">
        <v>118</v>
      </c>
      <c r="E339" s="224" t="s">
        <v>118</v>
      </c>
      <c r="F339" s="224" t="s">
        <v>118</v>
      </c>
      <c r="G339" s="224">
        <v>3.181</v>
      </c>
      <c r="H339" s="225">
        <f t="shared" ref="H339:H343" si="75">SUM(D339:G339)</f>
        <v>3.181</v>
      </c>
    </row>
    <row r="340" spans="2:8" ht="12.75">
      <c r="B340" s="15" t="s">
        <v>27</v>
      </c>
      <c r="C340" s="15"/>
      <c r="D340" s="226">
        <f>SUM(D330,D332:D333,D335:D339)</f>
        <v>307.06700000000001</v>
      </c>
      <c r="E340" s="226">
        <f>SUM(E330,E332:E333,E335:E339)</f>
        <v>74.53</v>
      </c>
      <c r="F340" s="226">
        <f>SUM(F330,F332:F333,F335:F339)</f>
        <v>18.815000000000001</v>
      </c>
      <c r="G340" s="226">
        <f>SUM(G330,G332:G333,G335:G339)</f>
        <v>0.36500000000001176</v>
      </c>
      <c r="H340" s="226">
        <f t="shared" si="75"/>
        <v>400.77699999999999</v>
      </c>
    </row>
    <row r="341" spans="2:8" ht="12.75">
      <c r="B341" s="24" t="s">
        <v>41</v>
      </c>
      <c r="C341" s="24"/>
      <c r="D341" s="225">
        <f>-D332</f>
        <v>-39.71</v>
      </c>
      <c r="E341" s="225">
        <f>-E332</f>
        <v>-19.888000000000002</v>
      </c>
      <c r="F341" s="225">
        <f>-F332</f>
        <v>-12.06</v>
      </c>
      <c r="G341" s="225">
        <f>-G332</f>
        <v>-72.783000000000015</v>
      </c>
      <c r="H341" s="225">
        <f t="shared" si="75"/>
        <v>-144.44100000000003</v>
      </c>
    </row>
    <row r="342" spans="2:8" ht="12.75">
      <c r="B342" s="367" t="s">
        <v>196</v>
      </c>
      <c r="C342" s="24"/>
      <c r="D342" s="224">
        <v>0.89800000000000002</v>
      </c>
      <c r="E342" s="224" t="s">
        <v>118</v>
      </c>
      <c r="F342" s="224" t="s">
        <v>118</v>
      </c>
      <c r="G342" s="224" t="s">
        <v>118</v>
      </c>
      <c r="H342" s="225">
        <f t="shared" si="75"/>
        <v>0.89800000000000002</v>
      </c>
    </row>
    <row r="343" spans="2:8">
      <c r="B343" s="367" t="s">
        <v>204</v>
      </c>
      <c r="C343" s="24"/>
      <c r="D343" s="224">
        <v>0</v>
      </c>
      <c r="E343" s="224" t="s">
        <v>118</v>
      </c>
      <c r="F343" s="224" t="s">
        <v>118</v>
      </c>
      <c r="G343" s="224" t="s">
        <v>118</v>
      </c>
      <c r="H343" s="225">
        <f t="shared" si="75"/>
        <v>0</v>
      </c>
    </row>
    <row r="344" spans="2:8" ht="12.75">
      <c r="B344" s="24" t="s">
        <v>43</v>
      </c>
      <c r="C344" s="24"/>
      <c r="D344" s="224" t="s">
        <v>118</v>
      </c>
      <c r="E344" s="224" t="s">
        <v>118</v>
      </c>
      <c r="F344" s="224" t="s">
        <v>118</v>
      </c>
      <c r="G344" s="224" t="s">
        <v>118</v>
      </c>
      <c r="H344" s="225"/>
    </row>
    <row r="345" spans="2:8">
      <c r="B345" s="366" t="s">
        <v>88</v>
      </c>
      <c r="C345" s="19"/>
      <c r="D345" s="224">
        <v>3.2589999999999999</v>
      </c>
      <c r="E345" s="224">
        <v>2.1920000000000002</v>
      </c>
      <c r="F345" s="224">
        <v>0.26700000000000002</v>
      </c>
      <c r="G345" s="224">
        <v>26.254999999999999</v>
      </c>
      <c r="H345" s="225">
        <f t="shared" ref="H345:H346" si="76">SUM(D345:G345)</f>
        <v>31.972999999999999</v>
      </c>
    </row>
    <row r="346" spans="2:8">
      <c r="B346" s="366" t="s">
        <v>81</v>
      </c>
      <c r="C346" s="19"/>
      <c r="D346" s="224" t="s">
        <v>118</v>
      </c>
      <c r="E346" s="224" t="s">
        <v>118</v>
      </c>
      <c r="F346" s="224" t="s">
        <v>118</v>
      </c>
      <c r="G346" s="224">
        <v>0</v>
      </c>
      <c r="H346" s="225">
        <f t="shared" si="76"/>
        <v>0</v>
      </c>
    </row>
    <row r="347" spans="2:8">
      <c r="B347" s="366" t="s">
        <v>82</v>
      </c>
      <c r="C347" s="19"/>
      <c r="D347" s="224" t="s">
        <v>118</v>
      </c>
      <c r="E347" s="224" t="s">
        <v>118</v>
      </c>
      <c r="F347" s="224" t="s">
        <v>118</v>
      </c>
      <c r="G347" s="224">
        <v>0</v>
      </c>
      <c r="H347" s="225">
        <f>SUM(D347:G347)</f>
        <v>0</v>
      </c>
    </row>
    <row r="348" spans="2:8">
      <c r="B348" s="45" t="s">
        <v>202</v>
      </c>
      <c r="C348" s="186"/>
      <c r="D348" s="224" t="s">
        <v>118</v>
      </c>
      <c r="E348" s="224" t="s">
        <v>118</v>
      </c>
      <c r="F348" s="224" t="s">
        <v>118</v>
      </c>
      <c r="G348" s="224">
        <v>3.5009999999999999</v>
      </c>
      <c r="H348" s="225">
        <f>SUM(D348:G348)</f>
        <v>3.5009999999999999</v>
      </c>
    </row>
    <row r="349" spans="2:8" ht="12.75">
      <c r="B349" s="19" t="s">
        <v>17</v>
      </c>
      <c r="C349" s="19"/>
      <c r="D349" s="224" t="s">
        <v>118</v>
      </c>
      <c r="E349" s="224" t="s">
        <v>118</v>
      </c>
      <c r="F349" s="224" t="s">
        <v>118</v>
      </c>
      <c r="G349" s="224">
        <v>4.8529999999999998</v>
      </c>
      <c r="H349" s="225">
        <f t="shared" ref="H349:H350" si="77">SUM(D349:G349)</f>
        <v>4.8529999999999998</v>
      </c>
    </row>
    <row r="350" spans="2:8" ht="12.75">
      <c r="B350" s="15" t="s">
        <v>2</v>
      </c>
      <c r="C350" s="15"/>
      <c r="D350" s="22">
        <f>SUM(D340,D341:D343,D345:D349)</f>
        <v>271.51400000000007</v>
      </c>
      <c r="E350" s="22">
        <f>SUM(E340,E341:E343,E345:E349)</f>
        <v>56.833999999999996</v>
      </c>
      <c r="F350" s="22">
        <f>SUM(F340,F341:F343,F345:F349)</f>
        <v>7.0220000000000011</v>
      </c>
      <c r="G350" s="22">
        <f>SUM(G340,G341:G343,G345:G349)</f>
        <v>-37.809000000000012</v>
      </c>
      <c r="H350" s="22">
        <f t="shared" si="77"/>
        <v>297.56100000000004</v>
      </c>
    </row>
    <row r="351" spans="2:8" ht="12.75">
      <c r="B351" s="3" t="s">
        <v>128</v>
      </c>
      <c r="D351" s="55"/>
      <c r="E351" s="55"/>
      <c r="F351" s="55"/>
      <c r="G351" s="55"/>
      <c r="H351" s="55"/>
    </row>
    <row r="352" spans="2:8">
      <c r="B352" s="361" t="s">
        <v>88</v>
      </c>
      <c r="C352" s="20"/>
      <c r="D352" s="17">
        <f>SUM(D335,D345)</f>
        <v>26.352</v>
      </c>
      <c r="E352" s="17">
        <f>SUM(E335,E345)</f>
        <v>37.115000000000002</v>
      </c>
      <c r="F352" s="17">
        <f>SUM(F335,F345)</f>
        <v>7.3440000000000003</v>
      </c>
      <c r="G352" s="17">
        <f>SUM(G335,G345)</f>
        <v>34.858999999999995</v>
      </c>
      <c r="H352" s="17">
        <f>SUM(D352:G352)</f>
        <v>105.66999999999999</v>
      </c>
    </row>
    <row r="353" spans="2:8">
      <c r="B353" s="362" t="s">
        <v>86</v>
      </c>
      <c r="C353" s="21"/>
      <c r="D353" s="17">
        <f>+D338</f>
        <v>16.132000000000001</v>
      </c>
      <c r="E353" s="17"/>
      <c r="F353" s="17"/>
      <c r="G353" s="17"/>
      <c r="H353" s="17">
        <f>SUM(D353:G353)</f>
        <v>16.132000000000001</v>
      </c>
    </row>
    <row r="354" spans="2:8">
      <c r="B354" s="362" t="s">
        <v>79</v>
      </c>
      <c r="C354" s="21"/>
      <c r="D354" s="17"/>
      <c r="E354" s="17"/>
      <c r="F354" s="17"/>
      <c r="G354" s="17">
        <f>-'Consolidated Reconciliations'!N$14</f>
        <v>-35.180999999999997</v>
      </c>
      <c r="H354" s="17">
        <f>SUM(D354:G354)</f>
        <v>-35.180999999999997</v>
      </c>
    </row>
    <row r="355" spans="2:8" ht="13.5" thickBot="1">
      <c r="B355" s="15" t="s">
        <v>122</v>
      </c>
      <c r="C355" s="15"/>
      <c r="D355" s="25">
        <f>D350-D352-D353-D354</f>
        <v>229.03000000000006</v>
      </c>
      <c r="E355" s="25">
        <f t="shared" ref="E355" si="78">E350-E352-E353-E354</f>
        <v>19.718999999999994</v>
      </c>
      <c r="F355" s="25">
        <f t="shared" ref="F355" si="79">F350-F352-F353-F354</f>
        <v>-0.32199999999999918</v>
      </c>
      <c r="G355" s="25">
        <f t="shared" ref="G355" si="80">G350-G352-G353-G354</f>
        <v>-37.487000000000009</v>
      </c>
      <c r="H355" s="25">
        <f t="shared" ref="H355" si="81">H350-H352-H353-H354</f>
        <v>210.94000000000005</v>
      </c>
    </row>
    <row r="356" spans="2:8" ht="13.5" thickTop="1">
      <c r="B356" s="15"/>
      <c r="C356" s="15"/>
      <c r="D356" s="229"/>
      <c r="E356" s="229"/>
      <c r="F356" s="229"/>
      <c r="G356" s="229"/>
      <c r="H356" s="229"/>
    </row>
    <row r="357" spans="2:8" ht="12.75">
      <c r="B357" s="15"/>
      <c r="C357" s="15"/>
      <c r="D357" s="229"/>
      <c r="E357" s="229"/>
      <c r="F357" s="229"/>
      <c r="G357" s="229"/>
      <c r="H357" s="229"/>
    </row>
    <row r="358" spans="2:8" ht="15.75">
      <c r="B358" s="12" t="s">
        <v>149</v>
      </c>
      <c r="C358" s="12"/>
      <c r="D358" s="26"/>
      <c r="E358" s="26"/>
      <c r="F358" s="26"/>
      <c r="G358" s="26"/>
      <c r="H358" s="18"/>
    </row>
    <row r="359" spans="2:8" ht="15.75">
      <c r="B359" s="12"/>
      <c r="C359" s="12"/>
      <c r="D359" s="26"/>
      <c r="E359" s="26"/>
      <c r="F359" s="26"/>
      <c r="G359" s="26"/>
      <c r="H359" s="18"/>
    </row>
    <row r="360" spans="2:8" ht="12.75" customHeight="1">
      <c r="D360" s="13" t="s">
        <v>102</v>
      </c>
      <c r="E360" s="13"/>
      <c r="F360" s="13"/>
      <c r="G360" s="13"/>
      <c r="H360" s="13"/>
    </row>
    <row r="361" spans="2:8" ht="25.5">
      <c r="D361" s="14" t="s">
        <v>38</v>
      </c>
      <c r="E361" s="14" t="s">
        <v>115</v>
      </c>
      <c r="F361" s="14" t="s">
        <v>110</v>
      </c>
      <c r="G361" s="14" t="s">
        <v>7</v>
      </c>
      <c r="H361" s="14" t="s">
        <v>33</v>
      </c>
    </row>
    <row r="362" spans="2:8" ht="12.75">
      <c r="B362" s="15" t="s">
        <v>39</v>
      </c>
      <c r="C362" s="15"/>
      <c r="D362" s="224">
        <v>182.779</v>
      </c>
      <c r="E362" s="224">
        <v>35.24</v>
      </c>
      <c r="F362" s="224">
        <v>2.1930000000000001</v>
      </c>
      <c r="G362" s="224">
        <v>-201.494</v>
      </c>
      <c r="H362" s="225">
        <f>SUM(D362:G362)</f>
        <v>18.718000000000018</v>
      </c>
    </row>
    <row r="363" spans="2:8" ht="12.75">
      <c r="B363" s="3" t="s">
        <v>40</v>
      </c>
      <c r="D363" s="224" t="s">
        <v>118</v>
      </c>
      <c r="E363" s="224" t="s">
        <v>118</v>
      </c>
      <c r="F363" s="224" t="s">
        <v>118</v>
      </c>
      <c r="G363" s="224" t="s">
        <v>118</v>
      </c>
      <c r="H363" s="225"/>
    </row>
    <row r="364" spans="2:8" ht="12.75">
      <c r="B364" s="19" t="s">
        <v>41</v>
      </c>
      <c r="C364" s="19"/>
      <c r="D364" s="224">
        <v>38.125999999999998</v>
      </c>
      <c r="E364" s="224">
        <v>21.227</v>
      </c>
      <c r="F364" s="224">
        <v>12.348000000000001</v>
      </c>
      <c r="G364" s="224">
        <v>75.155000000000001</v>
      </c>
      <c r="H364" s="225">
        <f>SUM(D364:G364)</f>
        <v>146.85599999999999</v>
      </c>
    </row>
    <row r="365" spans="2:8">
      <c r="B365" s="366" t="s">
        <v>103</v>
      </c>
      <c r="C365" s="19"/>
      <c r="D365" s="224" t="s">
        <v>118</v>
      </c>
      <c r="E365" s="224" t="s">
        <v>118</v>
      </c>
      <c r="F365" s="224" t="s">
        <v>118</v>
      </c>
      <c r="G365" s="224">
        <v>92.022000000000006</v>
      </c>
      <c r="H365" s="225">
        <f>SUM(D365:G365)</f>
        <v>92.022000000000006</v>
      </c>
    </row>
    <row r="366" spans="2:8" ht="12.75">
      <c r="B366" s="19" t="s">
        <v>42</v>
      </c>
      <c r="C366" s="19"/>
      <c r="D366" s="224" t="s">
        <v>118</v>
      </c>
      <c r="E366" s="224" t="s">
        <v>118</v>
      </c>
      <c r="F366" s="224" t="s">
        <v>118</v>
      </c>
      <c r="G366" s="224" t="s">
        <v>118</v>
      </c>
      <c r="H366" s="225"/>
    </row>
    <row r="367" spans="2:8">
      <c r="B367" s="361" t="s">
        <v>88</v>
      </c>
      <c r="C367" s="20"/>
      <c r="D367" s="224">
        <v>23.326000000000001</v>
      </c>
      <c r="E367" s="224">
        <v>35.698999999999998</v>
      </c>
      <c r="F367" s="224">
        <v>7.242</v>
      </c>
      <c r="G367" s="224">
        <v>9.7479999999999993</v>
      </c>
      <c r="H367" s="225">
        <f t="shared" ref="H367:H368" si="82">SUM(D367:G367)</f>
        <v>76.015000000000001</v>
      </c>
    </row>
    <row r="368" spans="2:8">
      <c r="B368" s="361" t="s">
        <v>81</v>
      </c>
      <c r="C368" s="20"/>
      <c r="D368" s="224" t="s">
        <v>118</v>
      </c>
      <c r="E368" s="224" t="s">
        <v>118</v>
      </c>
      <c r="F368" s="224" t="s">
        <v>118</v>
      </c>
      <c r="G368" s="224">
        <v>12.976000000000001</v>
      </c>
      <c r="H368" s="225">
        <f t="shared" si="82"/>
        <v>12.976000000000001</v>
      </c>
    </row>
    <row r="369" spans="2:8">
      <c r="B369" s="45" t="s">
        <v>203</v>
      </c>
      <c r="C369" s="187"/>
      <c r="D369" s="224" t="s">
        <v>118</v>
      </c>
      <c r="E369" s="224" t="s">
        <v>118</v>
      </c>
      <c r="F369" s="224" t="s">
        <v>118</v>
      </c>
      <c r="G369" s="224">
        <v>0</v>
      </c>
      <c r="H369" s="225">
        <f>SUM(D369:G369)</f>
        <v>0</v>
      </c>
    </row>
    <row r="370" spans="2:8">
      <c r="B370" s="362" t="s">
        <v>86</v>
      </c>
      <c r="C370" s="21"/>
      <c r="D370" s="224">
        <v>16.161000000000001</v>
      </c>
      <c r="E370" s="224" t="s">
        <v>118</v>
      </c>
      <c r="F370" s="224" t="s">
        <v>118</v>
      </c>
      <c r="G370" s="224" t="s">
        <v>118</v>
      </c>
      <c r="H370" s="225">
        <f>SUM(D370:G370)</f>
        <v>16.161000000000001</v>
      </c>
    </row>
    <row r="371" spans="2:8" ht="12.75">
      <c r="B371" s="20" t="s">
        <v>17</v>
      </c>
      <c r="C371" s="20"/>
      <c r="D371" s="224" t="s">
        <v>118</v>
      </c>
      <c r="E371" s="224" t="s">
        <v>118</v>
      </c>
      <c r="F371" s="224" t="s">
        <v>118</v>
      </c>
      <c r="G371" s="224">
        <v>5.83</v>
      </c>
      <c r="H371" s="225">
        <f t="shared" ref="H371:H375" si="83">SUM(D371:G371)</f>
        <v>5.83</v>
      </c>
    </row>
    <row r="372" spans="2:8" ht="12.75">
      <c r="B372" s="15" t="s">
        <v>27</v>
      </c>
      <c r="C372" s="15"/>
      <c r="D372" s="226">
        <f>SUM(D362,D364:D365,D367:D371)</f>
        <v>260.392</v>
      </c>
      <c r="E372" s="226">
        <f>SUM(E362,E364:E365,E367:E371)</f>
        <v>92.165999999999997</v>
      </c>
      <c r="F372" s="226">
        <f>SUM(F362,F364:F365,F367:F371)</f>
        <v>21.783000000000001</v>
      </c>
      <c r="G372" s="226">
        <f>SUM(G362,G364:G365,G367:G371)</f>
        <v>-5.7629999999999946</v>
      </c>
      <c r="H372" s="226">
        <f t="shared" si="83"/>
        <v>368.57800000000003</v>
      </c>
    </row>
    <row r="373" spans="2:8" ht="12.75">
      <c r="B373" s="24" t="s">
        <v>41</v>
      </c>
      <c r="C373" s="24"/>
      <c r="D373" s="225">
        <f>-D364</f>
        <v>-38.125999999999998</v>
      </c>
      <c r="E373" s="225">
        <f>-E364</f>
        <v>-21.227</v>
      </c>
      <c r="F373" s="225">
        <f>-F364</f>
        <v>-12.348000000000001</v>
      </c>
      <c r="G373" s="225">
        <f>-G364</f>
        <v>-75.155000000000001</v>
      </c>
      <c r="H373" s="225">
        <f t="shared" si="83"/>
        <v>-146.85599999999999</v>
      </c>
    </row>
    <row r="374" spans="2:8" ht="12.75">
      <c r="B374" s="367" t="s">
        <v>196</v>
      </c>
      <c r="C374" s="24"/>
      <c r="D374" s="224">
        <v>0.51300000000000001</v>
      </c>
      <c r="E374" s="224" t="s">
        <v>118</v>
      </c>
      <c r="F374" s="224" t="s">
        <v>118</v>
      </c>
      <c r="G374" s="224" t="s">
        <v>118</v>
      </c>
      <c r="H374" s="225">
        <f t="shared" si="83"/>
        <v>0.51300000000000001</v>
      </c>
    </row>
    <row r="375" spans="2:8">
      <c r="B375" s="367" t="s">
        <v>204</v>
      </c>
      <c r="C375" s="24"/>
      <c r="D375" s="224">
        <v>0</v>
      </c>
      <c r="E375" s="224" t="s">
        <v>118</v>
      </c>
      <c r="F375" s="224" t="s">
        <v>118</v>
      </c>
      <c r="G375" s="224" t="s">
        <v>118</v>
      </c>
      <c r="H375" s="225">
        <f t="shared" si="83"/>
        <v>0</v>
      </c>
    </row>
    <row r="376" spans="2:8" ht="12.75">
      <c r="B376" s="24" t="s">
        <v>43</v>
      </c>
      <c r="C376" s="24"/>
      <c r="D376" s="224" t="s">
        <v>118</v>
      </c>
      <c r="E376" s="224" t="s">
        <v>118</v>
      </c>
      <c r="F376" s="224" t="s">
        <v>118</v>
      </c>
      <c r="G376" s="224" t="s">
        <v>118</v>
      </c>
      <c r="H376" s="225"/>
    </row>
    <row r="377" spans="2:8">
      <c r="B377" s="366" t="s">
        <v>88</v>
      </c>
      <c r="C377" s="19"/>
      <c r="D377" s="224">
        <v>3.1970000000000001</v>
      </c>
      <c r="E377" s="224">
        <v>2.1949999999999998</v>
      </c>
      <c r="F377" s="224">
        <v>0.38800000000000001</v>
      </c>
      <c r="G377" s="224">
        <v>11.222</v>
      </c>
      <c r="H377" s="225">
        <f t="shared" ref="H377:H378" si="84">SUM(D377:G377)</f>
        <v>17.001999999999999</v>
      </c>
    </row>
    <row r="378" spans="2:8">
      <c r="B378" s="366" t="s">
        <v>81</v>
      </c>
      <c r="C378" s="19"/>
      <c r="D378" s="224" t="s">
        <v>118</v>
      </c>
      <c r="E378" s="224" t="s">
        <v>118</v>
      </c>
      <c r="F378" s="224" t="s">
        <v>118</v>
      </c>
      <c r="G378" s="224">
        <v>12.327999999999999</v>
      </c>
      <c r="H378" s="225">
        <f t="shared" si="84"/>
        <v>12.327999999999999</v>
      </c>
    </row>
    <row r="379" spans="2:8">
      <c r="B379" s="366" t="s">
        <v>82</v>
      </c>
      <c r="C379" s="19"/>
      <c r="D379" s="224" t="s">
        <v>118</v>
      </c>
      <c r="E379" s="224" t="s">
        <v>118</v>
      </c>
      <c r="F379" s="224" t="s">
        <v>118</v>
      </c>
      <c r="G379" s="224">
        <v>0</v>
      </c>
      <c r="H379" s="225">
        <f>SUM(D379:G379)</f>
        <v>0</v>
      </c>
    </row>
    <row r="380" spans="2:8">
      <c r="B380" s="45" t="s">
        <v>202</v>
      </c>
      <c r="C380" s="186"/>
      <c r="D380" s="224" t="s">
        <v>118</v>
      </c>
      <c r="E380" s="224" t="s">
        <v>118</v>
      </c>
      <c r="F380" s="224" t="s">
        <v>118</v>
      </c>
      <c r="G380" s="224">
        <v>0.95799999999999996</v>
      </c>
      <c r="H380" s="225">
        <f>SUM(D380:G380)</f>
        <v>0.95799999999999996</v>
      </c>
    </row>
    <row r="381" spans="2:8" ht="12.75">
      <c r="B381" s="19" t="s">
        <v>17</v>
      </c>
      <c r="C381" s="19"/>
      <c r="D381" s="224" t="s">
        <v>118</v>
      </c>
      <c r="E381" s="224" t="s">
        <v>118</v>
      </c>
      <c r="F381" s="224" t="s">
        <v>118</v>
      </c>
      <c r="G381" s="224">
        <v>8.8940000000000001</v>
      </c>
      <c r="H381" s="225">
        <f t="shared" ref="H381:H382" si="85">SUM(D381:G381)</f>
        <v>8.8940000000000001</v>
      </c>
    </row>
    <row r="382" spans="2:8" ht="12.75">
      <c r="B382" s="15" t="s">
        <v>2</v>
      </c>
      <c r="C382" s="15"/>
      <c r="D382" s="22">
        <f>SUM(D372,D373:D375,D377:D381)</f>
        <v>225.976</v>
      </c>
      <c r="E382" s="22">
        <f>SUM(E372,E373:E375,E377:E381)</f>
        <v>73.133999999999986</v>
      </c>
      <c r="F382" s="22">
        <f>SUM(F372,F373:F375,F377:F381)</f>
        <v>9.8230000000000004</v>
      </c>
      <c r="G382" s="22">
        <f>SUM(G372,G373:G375,G377:G381)</f>
        <v>-47.515999999999998</v>
      </c>
      <c r="H382" s="22">
        <f t="shared" si="85"/>
        <v>261.41699999999997</v>
      </c>
    </row>
    <row r="383" spans="2:8" ht="12.75">
      <c r="B383" s="3" t="s">
        <v>128</v>
      </c>
      <c r="D383" s="55"/>
      <c r="E383" s="55"/>
      <c r="F383" s="55"/>
      <c r="G383" s="55"/>
      <c r="H383" s="55"/>
    </row>
    <row r="384" spans="2:8">
      <c r="B384" s="361" t="s">
        <v>88</v>
      </c>
      <c r="C384" s="20"/>
      <c r="D384" s="17">
        <f>SUM(D367,D377)</f>
        <v>26.523</v>
      </c>
      <c r="E384" s="17">
        <f>SUM(E367,E377)</f>
        <v>37.893999999999998</v>
      </c>
      <c r="F384" s="17">
        <f>SUM(F367,F377)</f>
        <v>7.63</v>
      </c>
      <c r="G384" s="17">
        <f>SUM(G367,G377)</f>
        <v>20.97</v>
      </c>
      <c r="H384" s="17">
        <f>SUM(D384:G384)</f>
        <v>93.016999999999996</v>
      </c>
    </row>
    <row r="385" spans="2:8">
      <c r="B385" s="362" t="s">
        <v>86</v>
      </c>
      <c r="C385" s="21"/>
      <c r="D385" s="17">
        <f>+D370</f>
        <v>16.161000000000001</v>
      </c>
      <c r="E385" s="17"/>
      <c r="F385" s="17"/>
      <c r="G385" s="17"/>
      <c r="H385" s="17">
        <f>SUM(D385:G385)</f>
        <v>16.161000000000001</v>
      </c>
    </row>
    <row r="386" spans="2:8">
      <c r="B386" s="362" t="s">
        <v>79</v>
      </c>
      <c r="C386" s="21"/>
      <c r="D386" s="17"/>
      <c r="E386" s="17"/>
      <c r="F386" s="17"/>
      <c r="G386" s="17">
        <f>-'Consolidated Reconciliations'!O$14</f>
        <v>-20.259</v>
      </c>
      <c r="H386" s="17">
        <f>SUM(D386:G386)</f>
        <v>-20.259</v>
      </c>
    </row>
    <row r="387" spans="2:8" ht="13.5" thickBot="1">
      <c r="B387" s="15" t="s">
        <v>122</v>
      </c>
      <c r="C387" s="15"/>
      <c r="D387" s="25">
        <f>D382-D384-D385-D386</f>
        <v>183.292</v>
      </c>
      <c r="E387" s="25">
        <f t="shared" ref="E387" si="86">E382-E384-E385-E386</f>
        <v>35.239999999999988</v>
      </c>
      <c r="F387" s="25">
        <f t="shared" ref="F387" si="87">F382-F384-F385-F386</f>
        <v>2.1930000000000005</v>
      </c>
      <c r="G387" s="25">
        <f t="shared" ref="G387" si="88">G382-G384-G385-G386</f>
        <v>-48.22699999999999</v>
      </c>
      <c r="H387" s="25">
        <f t="shared" ref="H387" si="89">H382-H384-H385-H386</f>
        <v>172.49799999999999</v>
      </c>
    </row>
    <row r="388" spans="2:8" ht="13.5" thickTop="1">
      <c r="B388" s="15"/>
      <c r="C388" s="15"/>
      <c r="D388" s="229"/>
      <c r="E388" s="229"/>
      <c r="F388" s="229"/>
      <c r="G388" s="229"/>
      <c r="H388" s="229"/>
    </row>
    <row r="389" spans="2:8" ht="12.75">
      <c r="B389" s="15"/>
      <c r="C389" s="15"/>
      <c r="D389" s="229"/>
      <c r="E389" s="229"/>
      <c r="F389" s="229"/>
      <c r="G389" s="229"/>
      <c r="H389" s="229"/>
    </row>
    <row r="390" spans="2:8" ht="15.75">
      <c r="B390" s="12" t="s">
        <v>150</v>
      </c>
      <c r="C390" s="12"/>
      <c r="D390" s="26"/>
      <c r="E390" s="26"/>
      <c r="F390" s="26"/>
      <c r="G390" s="26"/>
      <c r="H390" s="18"/>
    </row>
    <row r="391" spans="2:8" ht="15.75">
      <c r="B391" s="12"/>
      <c r="C391" s="12"/>
      <c r="D391" s="26"/>
      <c r="E391" s="26"/>
      <c r="F391" s="26"/>
      <c r="G391" s="26"/>
      <c r="H391" s="18"/>
    </row>
    <row r="392" spans="2:8" ht="25.5" customHeight="1">
      <c r="D392" s="13" t="s">
        <v>117</v>
      </c>
      <c r="E392" s="13"/>
      <c r="F392" s="13"/>
      <c r="G392" s="13"/>
      <c r="H392" s="13"/>
    </row>
    <row r="393" spans="2:8" ht="25.5">
      <c r="D393" s="14" t="s">
        <v>38</v>
      </c>
      <c r="E393" s="14" t="s">
        <v>115</v>
      </c>
      <c r="F393" s="14" t="s">
        <v>110</v>
      </c>
      <c r="G393" s="14" t="s">
        <v>7</v>
      </c>
      <c r="H393" s="14" t="s">
        <v>33</v>
      </c>
    </row>
    <row r="394" spans="2:8" ht="12.75">
      <c r="B394" s="15" t="s">
        <v>39</v>
      </c>
      <c r="C394" s="15"/>
      <c r="D394" s="224">
        <v>171.74100000000001</v>
      </c>
      <c r="E394" s="224">
        <v>39.573999999999998</v>
      </c>
      <c r="F394" s="224">
        <v>5.15</v>
      </c>
      <c r="G394" s="224">
        <v>-39.668999999999997</v>
      </c>
      <c r="H394" s="225">
        <f>SUM(D394:G394)</f>
        <v>176.79599999999999</v>
      </c>
    </row>
    <row r="395" spans="2:8" ht="12.75">
      <c r="B395" s="3" t="s">
        <v>40</v>
      </c>
      <c r="D395" s="224" t="s">
        <v>118</v>
      </c>
      <c r="E395" s="224" t="s">
        <v>118</v>
      </c>
      <c r="F395" s="224" t="s">
        <v>118</v>
      </c>
      <c r="G395" s="224" t="s">
        <v>118</v>
      </c>
      <c r="H395" s="225"/>
    </row>
    <row r="396" spans="2:8" ht="12.75">
      <c r="B396" s="19" t="s">
        <v>41</v>
      </c>
      <c r="C396" s="19"/>
      <c r="D396" s="224">
        <v>42.46</v>
      </c>
      <c r="E396" s="224">
        <v>20.151</v>
      </c>
      <c r="F396" s="224">
        <v>12.596</v>
      </c>
      <c r="G396" s="224">
        <v>16.632999999999999</v>
      </c>
      <c r="H396" s="225">
        <f>SUM(D396:G396)</f>
        <v>91.84</v>
      </c>
    </row>
    <row r="397" spans="2:8">
      <c r="B397" s="366" t="s">
        <v>103</v>
      </c>
      <c r="C397" s="19"/>
      <c r="D397" s="224" t="s">
        <v>118</v>
      </c>
      <c r="E397" s="224" t="s">
        <v>118</v>
      </c>
      <c r="F397" s="224" t="s">
        <v>118</v>
      </c>
      <c r="G397" s="224">
        <v>0</v>
      </c>
      <c r="H397" s="225">
        <f>SUM(D397:G397)</f>
        <v>0</v>
      </c>
    </row>
    <row r="398" spans="2:8" ht="12.75">
      <c r="B398" s="19" t="s">
        <v>42</v>
      </c>
      <c r="C398" s="19"/>
      <c r="D398" s="224" t="s">
        <v>118</v>
      </c>
      <c r="E398" s="224" t="s">
        <v>118</v>
      </c>
      <c r="F398" s="224" t="s">
        <v>118</v>
      </c>
      <c r="G398" s="224" t="s">
        <v>118</v>
      </c>
      <c r="H398" s="225"/>
    </row>
    <row r="399" spans="2:8">
      <c r="B399" s="361" t="s">
        <v>88</v>
      </c>
      <c r="C399" s="20"/>
      <c r="D399" s="224">
        <v>23.222999999999999</v>
      </c>
      <c r="E399" s="224">
        <v>38.588000000000001</v>
      </c>
      <c r="F399" s="224">
        <v>7.7089999999999996</v>
      </c>
      <c r="G399" s="224">
        <v>10.456</v>
      </c>
      <c r="H399" s="225">
        <f t="shared" ref="H399:H400" si="90">SUM(D399:G399)</f>
        <v>79.975999999999999</v>
      </c>
    </row>
    <row r="400" spans="2:8">
      <c r="B400" s="361" t="s">
        <v>81</v>
      </c>
      <c r="C400" s="20"/>
      <c r="D400" s="224" t="s">
        <v>118</v>
      </c>
      <c r="E400" s="224" t="s">
        <v>118</v>
      </c>
      <c r="F400" s="224" t="s">
        <v>118</v>
      </c>
      <c r="G400" s="224" t="s">
        <v>118</v>
      </c>
      <c r="H400" s="225">
        <f t="shared" si="90"/>
        <v>0</v>
      </c>
    </row>
    <row r="401" spans="2:8">
      <c r="B401" s="45" t="s">
        <v>203</v>
      </c>
      <c r="C401" s="187"/>
      <c r="D401" s="224" t="s">
        <v>118</v>
      </c>
      <c r="E401" s="224" t="s">
        <v>118</v>
      </c>
      <c r="F401" s="224" t="s">
        <v>118</v>
      </c>
      <c r="G401" s="224" t="s">
        <v>118</v>
      </c>
      <c r="H401" s="225">
        <f>SUM(D401:G401)</f>
        <v>0</v>
      </c>
    </row>
    <row r="402" spans="2:8">
      <c r="B402" s="362" t="s">
        <v>86</v>
      </c>
      <c r="C402" s="21"/>
      <c r="D402" s="224">
        <v>18.004999999999999</v>
      </c>
      <c r="E402" s="224" t="s">
        <v>118</v>
      </c>
      <c r="F402" s="224" t="s">
        <v>118</v>
      </c>
      <c r="G402" s="224" t="s">
        <v>118</v>
      </c>
      <c r="H402" s="225">
        <f>SUM(D402:G402)</f>
        <v>18.004999999999999</v>
      </c>
    </row>
    <row r="403" spans="2:8" ht="12.75">
      <c r="B403" s="20" t="s">
        <v>17</v>
      </c>
      <c r="C403" s="20"/>
      <c r="D403" s="224" t="s">
        <v>118</v>
      </c>
      <c r="E403" s="224" t="s">
        <v>118</v>
      </c>
      <c r="F403" s="224" t="s">
        <v>118</v>
      </c>
      <c r="G403" s="224">
        <v>4.6150000000000002</v>
      </c>
      <c r="H403" s="225">
        <f t="shared" ref="H403:H407" si="91">SUM(D403:G403)</f>
        <v>4.6150000000000002</v>
      </c>
    </row>
    <row r="404" spans="2:8" ht="12.75">
      <c r="B404" s="15" t="s">
        <v>27</v>
      </c>
      <c r="C404" s="15"/>
      <c r="D404" s="232">
        <f>SUM(D394,D396:D397,D399:D403)</f>
        <v>255.42900000000003</v>
      </c>
      <c r="E404" s="232">
        <f>SUM(E394,E396:E397,E399:E403)</f>
        <v>98.312999999999988</v>
      </c>
      <c r="F404" s="232">
        <f>SUM(F394,F396:F397,F399:F403)</f>
        <v>25.455000000000002</v>
      </c>
      <c r="G404" s="232">
        <f>SUM(G394,G396:G397,G399:G403)</f>
        <v>-7.9649999999999981</v>
      </c>
      <c r="H404" s="226">
        <f t="shared" si="91"/>
        <v>371.23200000000003</v>
      </c>
    </row>
    <row r="405" spans="2:8" ht="12.75">
      <c r="B405" s="24" t="s">
        <v>41</v>
      </c>
      <c r="C405" s="24"/>
      <c r="D405" s="225">
        <f>-D396</f>
        <v>-42.46</v>
      </c>
      <c r="E405" s="225">
        <f>-E396</f>
        <v>-20.151</v>
      </c>
      <c r="F405" s="225">
        <f>-F396</f>
        <v>-12.596</v>
      </c>
      <c r="G405" s="225">
        <f>-G396</f>
        <v>-16.632999999999999</v>
      </c>
      <c r="H405" s="225">
        <f t="shared" si="91"/>
        <v>-91.84</v>
      </c>
    </row>
    <row r="406" spans="2:8" ht="12.75">
      <c r="B406" s="367" t="s">
        <v>196</v>
      </c>
      <c r="C406" s="24"/>
      <c r="D406" s="224">
        <v>0.35699999999999998</v>
      </c>
      <c r="E406" s="224" t="s">
        <v>118</v>
      </c>
      <c r="F406" s="224" t="s">
        <v>118</v>
      </c>
      <c r="G406" s="224" t="s">
        <v>118</v>
      </c>
      <c r="H406" s="225">
        <f t="shared" si="91"/>
        <v>0.35699999999999998</v>
      </c>
    </row>
    <row r="407" spans="2:8">
      <c r="B407" s="367" t="s">
        <v>204</v>
      </c>
      <c r="C407" s="24"/>
      <c r="D407" s="224">
        <v>0</v>
      </c>
      <c r="E407" s="224" t="s">
        <v>118</v>
      </c>
      <c r="F407" s="224" t="s">
        <v>118</v>
      </c>
      <c r="G407" s="224" t="s">
        <v>118</v>
      </c>
      <c r="H407" s="225">
        <f t="shared" si="91"/>
        <v>0</v>
      </c>
    </row>
    <row r="408" spans="2:8" ht="12.75">
      <c r="B408" s="24" t="s">
        <v>43</v>
      </c>
      <c r="C408" s="24"/>
      <c r="D408" s="224" t="s">
        <v>118</v>
      </c>
      <c r="E408" s="224" t="s">
        <v>118</v>
      </c>
      <c r="F408" s="224" t="s">
        <v>118</v>
      </c>
      <c r="G408" s="224" t="s">
        <v>118</v>
      </c>
      <c r="H408" s="225"/>
    </row>
    <row r="409" spans="2:8">
      <c r="B409" s="366" t="s">
        <v>88</v>
      </c>
      <c r="C409" s="19"/>
      <c r="D409" s="224">
        <v>3.161</v>
      </c>
      <c r="E409" s="224">
        <v>2.1989999999999998</v>
      </c>
      <c r="F409" s="224">
        <v>0.38300000000000001</v>
      </c>
      <c r="G409" s="224">
        <v>11.323</v>
      </c>
      <c r="H409" s="225">
        <f t="shared" ref="H409:H410" si="92">SUM(D409:G409)</f>
        <v>17.065999999999999</v>
      </c>
    </row>
    <row r="410" spans="2:8">
      <c r="B410" s="366" t="s">
        <v>81</v>
      </c>
      <c r="C410" s="19"/>
      <c r="D410" s="224" t="s">
        <v>118</v>
      </c>
      <c r="E410" s="224" t="s">
        <v>118</v>
      </c>
      <c r="F410" s="224" t="s">
        <v>118</v>
      </c>
      <c r="G410" s="224">
        <v>0</v>
      </c>
      <c r="H410" s="225">
        <f t="shared" si="92"/>
        <v>0</v>
      </c>
    </row>
    <row r="411" spans="2:8">
      <c r="B411" s="366" t="s">
        <v>82</v>
      </c>
      <c r="C411" s="19"/>
      <c r="D411" s="224" t="s">
        <v>118</v>
      </c>
      <c r="E411" s="224" t="s">
        <v>118</v>
      </c>
      <c r="F411" s="224" t="s">
        <v>118</v>
      </c>
      <c r="G411" s="224">
        <v>0</v>
      </c>
      <c r="H411" s="225">
        <f>SUM(D411:G411)</f>
        <v>0</v>
      </c>
    </row>
    <row r="412" spans="2:8">
      <c r="B412" s="45" t="s">
        <v>202</v>
      </c>
      <c r="C412" s="186"/>
      <c r="D412" s="224" t="s">
        <v>118</v>
      </c>
      <c r="E412" s="224" t="s">
        <v>118</v>
      </c>
      <c r="F412" s="224" t="s">
        <v>118</v>
      </c>
      <c r="G412" s="224">
        <v>-40.929000000000002</v>
      </c>
      <c r="H412" s="225">
        <f>SUM(D412:G412)</f>
        <v>-40.929000000000002</v>
      </c>
    </row>
    <row r="413" spans="2:8" ht="12.75">
      <c r="B413" s="19" t="s">
        <v>17</v>
      </c>
      <c r="C413" s="19"/>
      <c r="D413" s="224" t="s">
        <v>118</v>
      </c>
      <c r="E413" s="224" t="s">
        <v>118</v>
      </c>
      <c r="F413" s="224" t="s">
        <v>118</v>
      </c>
      <c r="G413" s="224">
        <v>7.04</v>
      </c>
      <c r="H413" s="225">
        <f t="shared" ref="H413:H414" si="93">SUM(D413:G413)</f>
        <v>7.04</v>
      </c>
    </row>
    <row r="414" spans="2:8" ht="12.75">
      <c r="B414" s="15" t="s">
        <v>2</v>
      </c>
      <c r="C414" s="15"/>
      <c r="D414" s="22">
        <f>SUM(D404,D405:D407,D409:D413)</f>
        <v>216.48700000000002</v>
      </c>
      <c r="E414" s="22">
        <f>SUM(E404,E405:E407,E409:E413)</f>
        <v>80.36099999999999</v>
      </c>
      <c r="F414" s="22">
        <f>SUM(F404,F405:F407,F409:F413)</f>
        <v>13.242000000000001</v>
      </c>
      <c r="G414" s="22">
        <f>SUM(G404,G405:G407,G409:G413)</f>
        <v>-47.164000000000001</v>
      </c>
      <c r="H414" s="22">
        <f t="shared" si="93"/>
        <v>262.92600000000004</v>
      </c>
    </row>
    <row r="415" spans="2:8" ht="12.75">
      <c r="B415" s="3" t="s">
        <v>128</v>
      </c>
      <c r="D415" s="55"/>
      <c r="E415" s="55"/>
      <c r="F415" s="55"/>
      <c r="G415" s="55"/>
      <c r="H415" s="55"/>
    </row>
    <row r="416" spans="2:8">
      <c r="B416" s="361" t="s">
        <v>88</v>
      </c>
      <c r="C416" s="20"/>
      <c r="D416" s="17">
        <f>SUM(D399,D409)</f>
        <v>26.384</v>
      </c>
      <c r="E416" s="17">
        <f>SUM(E399,E409)</f>
        <v>40.786999999999999</v>
      </c>
      <c r="F416" s="17">
        <f>SUM(F399,F409)</f>
        <v>8.0919999999999987</v>
      </c>
      <c r="G416" s="17">
        <f>SUM(G399,G409)</f>
        <v>21.779</v>
      </c>
      <c r="H416" s="17">
        <f>SUM(D416:G416)</f>
        <v>97.041999999999987</v>
      </c>
    </row>
    <row r="417" spans="2:9">
      <c r="B417" s="362" t="s">
        <v>86</v>
      </c>
      <c r="C417" s="21"/>
      <c r="D417" s="17">
        <f>+D402</f>
        <v>18.004999999999999</v>
      </c>
      <c r="E417" s="17"/>
      <c r="F417" s="17"/>
      <c r="G417" s="17"/>
      <c r="H417" s="17">
        <f>SUM(D417:G417)</f>
        <v>18.004999999999999</v>
      </c>
    </row>
    <row r="418" spans="2:9">
      <c r="B418" s="362" t="s">
        <v>79</v>
      </c>
      <c r="C418" s="21"/>
      <c r="D418" s="17"/>
      <c r="E418" s="17"/>
      <c r="F418" s="17"/>
      <c r="G418" s="17">
        <f>-'Consolidated Reconciliations'!P$14</f>
        <v>-20.225999999999999</v>
      </c>
      <c r="H418" s="17">
        <f>SUM(D418:G418)</f>
        <v>-20.225999999999999</v>
      </c>
    </row>
    <row r="419" spans="2:9" ht="13.5" thickBot="1">
      <c r="B419" s="15" t="s">
        <v>122</v>
      </c>
      <c r="C419" s="15"/>
      <c r="D419" s="25">
        <f>D414-D416-D417-D418</f>
        <v>172.09800000000001</v>
      </c>
      <c r="E419" s="25">
        <f t="shared" ref="E419" si="94">E414-E416-E417-E418</f>
        <v>39.573999999999991</v>
      </c>
      <c r="F419" s="25">
        <f t="shared" ref="F419" si="95">F414-F416-F417-F418</f>
        <v>5.1500000000000021</v>
      </c>
      <c r="G419" s="25">
        <f t="shared" ref="G419" si="96">G414-G416-G417-G418</f>
        <v>-48.716999999999999</v>
      </c>
      <c r="H419" s="25">
        <f t="shared" ref="H419" si="97">H414-H416-H417-H418</f>
        <v>168.10500000000008</v>
      </c>
    </row>
    <row r="420" spans="2:9" ht="13.5" thickTop="1">
      <c r="B420" s="15"/>
      <c r="C420" s="15"/>
      <c r="D420" s="229"/>
      <c r="E420" s="229"/>
      <c r="F420" s="229"/>
      <c r="G420" s="229"/>
      <c r="H420" s="229"/>
    </row>
    <row r="421" spans="2:9" ht="12.75">
      <c r="B421" s="15"/>
      <c r="C421" s="15"/>
      <c r="D421" s="229"/>
      <c r="E421" s="229"/>
      <c r="F421" s="229"/>
      <c r="G421" s="229"/>
      <c r="H421" s="229"/>
    </row>
    <row r="422" spans="2:9" ht="12.75">
      <c r="B422" s="15"/>
      <c r="C422" s="15"/>
      <c r="D422" s="229"/>
      <c r="E422" s="229"/>
      <c r="F422" s="229"/>
      <c r="G422" s="229"/>
      <c r="H422" s="229"/>
    </row>
    <row r="423" spans="2:9" ht="15.75">
      <c r="B423" s="12" t="s">
        <v>151</v>
      </c>
      <c r="C423" s="12"/>
      <c r="D423" s="26"/>
      <c r="E423" s="26"/>
      <c r="F423" s="26"/>
      <c r="G423" s="26"/>
      <c r="H423" s="18"/>
    </row>
    <row r="424" spans="2:9" ht="15.75">
      <c r="B424" s="12"/>
      <c r="C424" s="12"/>
      <c r="D424" s="26"/>
      <c r="E424" s="26"/>
      <c r="F424" s="26"/>
      <c r="G424" s="26"/>
      <c r="H424" s="18"/>
    </row>
    <row r="425" spans="2:9" ht="12.75">
      <c r="D425" s="13" t="s">
        <v>116</v>
      </c>
      <c r="E425" s="13"/>
      <c r="F425" s="13"/>
      <c r="G425" s="13"/>
      <c r="H425" s="13"/>
    </row>
    <row r="426" spans="2:9" ht="25.5">
      <c r="D426" s="14" t="s">
        <v>38</v>
      </c>
      <c r="E426" s="14" t="s">
        <v>115</v>
      </c>
      <c r="F426" s="14" t="s">
        <v>110</v>
      </c>
      <c r="G426" s="14" t="s">
        <v>7</v>
      </c>
      <c r="H426" s="14" t="s">
        <v>33</v>
      </c>
    </row>
    <row r="427" spans="2:9" ht="12.75">
      <c r="B427" s="15" t="s">
        <v>39</v>
      </c>
      <c r="C427" s="15"/>
      <c r="D427" s="224">
        <v>161.393</v>
      </c>
      <c r="E427" s="224">
        <v>43.399000000000001</v>
      </c>
      <c r="F427" s="224">
        <v>2.649</v>
      </c>
      <c r="G427" s="224">
        <v>-72.840999999999994</v>
      </c>
      <c r="H427" s="225">
        <f>SUM(D427:G427)</f>
        <v>134.60000000000002</v>
      </c>
      <c r="I427" s="244"/>
    </row>
    <row r="428" spans="2:9" ht="12.75">
      <c r="B428" s="3" t="s">
        <v>40</v>
      </c>
      <c r="D428" s="224" t="s">
        <v>118</v>
      </c>
      <c r="E428" s="224" t="s">
        <v>118</v>
      </c>
      <c r="F428" s="224" t="s">
        <v>118</v>
      </c>
      <c r="G428" s="224" t="s">
        <v>118</v>
      </c>
      <c r="H428" s="225"/>
      <c r="I428" s="244"/>
    </row>
    <row r="429" spans="2:9" ht="12.75">
      <c r="B429" s="19" t="s">
        <v>41</v>
      </c>
      <c r="C429" s="19"/>
      <c r="D429" s="224">
        <v>42.7</v>
      </c>
      <c r="E429" s="224">
        <v>17.372</v>
      </c>
      <c r="F429" s="224">
        <v>10.118</v>
      </c>
      <c r="G429" s="224">
        <v>56.747999999999998</v>
      </c>
      <c r="H429" s="225">
        <f>SUM(D429:G429)</f>
        <v>126.93799999999999</v>
      </c>
      <c r="I429" s="244"/>
    </row>
    <row r="430" spans="2:9">
      <c r="B430" s="366" t="s">
        <v>103</v>
      </c>
      <c r="C430" s="19"/>
      <c r="D430" s="224" t="s">
        <v>118</v>
      </c>
      <c r="E430" s="224" t="s">
        <v>118</v>
      </c>
      <c r="F430" s="224" t="s">
        <v>118</v>
      </c>
      <c r="G430" s="224">
        <v>-10.91</v>
      </c>
      <c r="H430" s="225">
        <f>SUM(D430:G430)</f>
        <v>-10.91</v>
      </c>
      <c r="I430" s="244"/>
    </row>
    <row r="431" spans="2:9" ht="12.75">
      <c r="B431" s="19" t="s">
        <v>42</v>
      </c>
      <c r="C431" s="19"/>
      <c r="D431" s="224" t="s">
        <v>118</v>
      </c>
      <c r="E431" s="224" t="s">
        <v>118</v>
      </c>
      <c r="F431" s="224" t="s">
        <v>118</v>
      </c>
      <c r="G431" s="224" t="s">
        <v>118</v>
      </c>
      <c r="H431" s="225"/>
      <c r="I431" s="244"/>
    </row>
    <row r="432" spans="2:9">
      <c r="B432" s="361" t="s">
        <v>88</v>
      </c>
      <c r="C432" s="20"/>
      <c r="D432" s="224">
        <v>27.154</v>
      </c>
      <c r="E432" s="224">
        <v>40.475000000000001</v>
      </c>
      <c r="F432" s="224">
        <v>9.6579999999999995</v>
      </c>
      <c r="G432" s="224">
        <v>10.837</v>
      </c>
      <c r="H432" s="225">
        <f t="shared" ref="H432:H433" si="98">SUM(D432:G432)</f>
        <v>88.124000000000009</v>
      </c>
      <c r="I432" s="244"/>
    </row>
    <row r="433" spans="2:9">
      <c r="B433" s="361" t="s">
        <v>81</v>
      </c>
      <c r="C433" s="20"/>
      <c r="D433" s="224" t="s">
        <v>118</v>
      </c>
      <c r="E433" s="224" t="s">
        <v>118</v>
      </c>
      <c r="F433" s="224" t="s">
        <v>118</v>
      </c>
      <c r="G433" s="224">
        <v>-0.372</v>
      </c>
      <c r="H433" s="225">
        <f t="shared" si="98"/>
        <v>-0.372</v>
      </c>
      <c r="I433" s="244"/>
    </row>
    <row r="434" spans="2:9">
      <c r="B434" s="45" t="s">
        <v>203</v>
      </c>
      <c r="C434" s="187"/>
      <c r="D434" s="224" t="s">
        <v>118</v>
      </c>
      <c r="E434" s="224" t="s">
        <v>118</v>
      </c>
      <c r="F434" s="224" t="s">
        <v>118</v>
      </c>
      <c r="G434" s="224" t="s">
        <v>118</v>
      </c>
      <c r="H434" s="225">
        <f>SUM(D434:G434)</f>
        <v>0</v>
      </c>
      <c r="I434" s="244"/>
    </row>
    <row r="435" spans="2:9">
      <c r="B435" s="362" t="s">
        <v>86</v>
      </c>
      <c r="C435" s="21"/>
      <c r="D435" s="224">
        <v>17.113</v>
      </c>
      <c r="E435" s="224" t="s">
        <v>118</v>
      </c>
      <c r="F435" s="224" t="s">
        <v>118</v>
      </c>
      <c r="G435" s="224" t="s">
        <v>118</v>
      </c>
      <c r="H435" s="225">
        <f>SUM(D435:G435)</f>
        <v>17.113</v>
      </c>
      <c r="I435" s="244"/>
    </row>
    <row r="436" spans="2:9" ht="12.75">
      <c r="B436" s="20" t="s">
        <v>17</v>
      </c>
      <c r="C436" s="20"/>
      <c r="D436" s="224" t="s">
        <v>118</v>
      </c>
      <c r="E436" s="224" t="s">
        <v>118</v>
      </c>
      <c r="F436" s="224" t="s">
        <v>118</v>
      </c>
      <c r="G436" s="224">
        <v>4.1059999999999999</v>
      </c>
      <c r="H436" s="225">
        <f t="shared" ref="H436:H440" si="99">SUM(D436:G436)</f>
        <v>4.1059999999999999</v>
      </c>
      <c r="I436" s="244"/>
    </row>
    <row r="437" spans="2:9" ht="12.75">
      <c r="B437" s="15" t="s">
        <v>27</v>
      </c>
      <c r="C437" s="15"/>
      <c r="D437" s="226">
        <f>SUM(D427,D429:D430,D432:D436)</f>
        <v>248.36</v>
      </c>
      <c r="E437" s="226">
        <f>SUM(E427,E429:E430,E432:E436)</f>
        <v>101.24600000000001</v>
      </c>
      <c r="F437" s="226">
        <f>SUM(F427,F429:F430,F432:F436)</f>
        <v>22.424999999999997</v>
      </c>
      <c r="G437" s="226">
        <f>SUM(G427,G429:G430,G432:G436)</f>
        <v>-12.431999999999997</v>
      </c>
      <c r="H437" s="226">
        <f t="shared" si="99"/>
        <v>359.59899999999999</v>
      </c>
      <c r="I437" s="245"/>
    </row>
    <row r="438" spans="2:9" ht="12.75">
      <c r="B438" s="24" t="s">
        <v>41</v>
      </c>
      <c r="C438" s="24"/>
      <c r="D438" s="225">
        <f>-D429</f>
        <v>-42.7</v>
      </c>
      <c r="E438" s="225">
        <f>-E429</f>
        <v>-17.372</v>
      </c>
      <c r="F438" s="225">
        <f>-F429</f>
        <v>-10.118</v>
      </c>
      <c r="G438" s="225">
        <f>-G429</f>
        <v>-56.747999999999998</v>
      </c>
      <c r="H438" s="225">
        <f t="shared" si="99"/>
        <v>-126.93799999999999</v>
      </c>
      <c r="I438" s="246"/>
    </row>
    <row r="439" spans="2:9" ht="12.75">
      <c r="B439" s="367" t="s">
        <v>196</v>
      </c>
      <c r="C439" s="24"/>
      <c r="D439" s="224">
        <v>0.81200000000000006</v>
      </c>
      <c r="E439" s="224" t="s">
        <v>118</v>
      </c>
      <c r="F439" s="224" t="s">
        <v>118</v>
      </c>
      <c r="G439" s="224" t="s">
        <v>118</v>
      </c>
      <c r="H439" s="225">
        <f t="shared" si="99"/>
        <v>0.81200000000000006</v>
      </c>
      <c r="I439" s="244"/>
    </row>
    <row r="440" spans="2:9">
      <c r="B440" s="367" t="s">
        <v>204</v>
      </c>
      <c r="C440" s="24"/>
      <c r="D440" s="224" t="s">
        <v>118</v>
      </c>
      <c r="E440" s="224" t="s">
        <v>118</v>
      </c>
      <c r="F440" s="224" t="s">
        <v>118</v>
      </c>
      <c r="G440" s="224" t="s">
        <v>118</v>
      </c>
      <c r="H440" s="225">
        <f t="shared" si="99"/>
        <v>0</v>
      </c>
      <c r="I440" s="244"/>
    </row>
    <row r="441" spans="2:9" ht="12.75">
      <c r="B441" s="24" t="s">
        <v>43</v>
      </c>
      <c r="C441" s="24"/>
      <c r="D441" s="224" t="s">
        <v>118</v>
      </c>
      <c r="E441" s="224" t="s">
        <v>118</v>
      </c>
      <c r="F441" s="224" t="s">
        <v>118</v>
      </c>
      <c r="G441" s="224" t="s">
        <v>118</v>
      </c>
      <c r="H441" s="225"/>
      <c r="I441" s="244"/>
    </row>
    <row r="442" spans="2:9">
      <c r="B442" s="366" t="s">
        <v>88</v>
      </c>
      <c r="C442" s="19"/>
      <c r="D442" s="224">
        <v>3.1659999999999999</v>
      </c>
      <c r="E442" s="224">
        <v>2.234</v>
      </c>
      <c r="F442" s="224">
        <v>0.39</v>
      </c>
      <c r="G442" s="224">
        <v>11.228</v>
      </c>
      <c r="H442" s="225">
        <f t="shared" ref="H442:H443" si="100">SUM(D442:G442)</f>
        <v>17.018000000000001</v>
      </c>
      <c r="I442" s="244"/>
    </row>
    <row r="443" spans="2:9">
      <c r="B443" s="366" t="s">
        <v>81</v>
      </c>
      <c r="C443" s="19"/>
      <c r="D443" s="224" t="s">
        <v>118</v>
      </c>
      <c r="E443" s="224" t="s">
        <v>118</v>
      </c>
      <c r="F443" s="224" t="s">
        <v>118</v>
      </c>
      <c r="G443" s="224">
        <v>-0.95699999999999996</v>
      </c>
      <c r="H443" s="225">
        <f t="shared" si="100"/>
        <v>-0.95699999999999996</v>
      </c>
      <c r="I443" s="244"/>
    </row>
    <row r="444" spans="2:9">
      <c r="B444" s="366" t="s">
        <v>82</v>
      </c>
      <c r="C444" s="19"/>
      <c r="D444" s="224" t="s">
        <v>118</v>
      </c>
      <c r="E444" s="224" t="s">
        <v>118</v>
      </c>
      <c r="F444" s="224" t="s">
        <v>118</v>
      </c>
      <c r="G444" s="224">
        <v>0</v>
      </c>
      <c r="H444" s="225">
        <f>SUM(D444:G444)</f>
        <v>0</v>
      </c>
      <c r="I444" s="244"/>
    </row>
    <row r="445" spans="2:9">
      <c r="B445" s="45" t="s">
        <v>202</v>
      </c>
      <c r="C445" s="186"/>
      <c r="D445" s="224" t="s">
        <v>118</v>
      </c>
      <c r="E445" s="224" t="s">
        <v>118</v>
      </c>
      <c r="F445" s="224" t="s">
        <v>118</v>
      </c>
      <c r="G445" s="224">
        <v>0.96299999999999997</v>
      </c>
      <c r="H445" s="225">
        <f>SUM(D445:G445)</f>
        <v>0.96299999999999997</v>
      </c>
      <c r="I445" s="244"/>
    </row>
    <row r="446" spans="2:9" ht="12.75">
      <c r="B446" s="19" t="s">
        <v>17</v>
      </c>
      <c r="C446" s="19"/>
      <c r="D446" s="224" t="s">
        <v>118</v>
      </c>
      <c r="E446" s="224" t="s">
        <v>118</v>
      </c>
      <c r="F446" s="224" t="s">
        <v>118</v>
      </c>
      <c r="G446" s="224">
        <v>6.17</v>
      </c>
      <c r="H446" s="225">
        <f t="shared" ref="H446:H447" si="101">SUM(D446:G446)</f>
        <v>6.17</v>
      </c>
      <c r="I446" s="244"/>
    </row>
    <row r="447" spans="2:9" ht="12.75">
      <c r="B447" s="15" t="s">
        <v>2</v>
      </c>
      <c r="C447" s="15"/>
      <c r="D447" s="22">
        <f>SUM(D437,D438:D440,D442:D446)</f>
        <v>209.63800000000003</v>
      </c>
      <c r="E447" s="22">
        <f>SUM(E437,E438:E440,E442:E446)</f>
        <v>86.108000000000004</v>
      </c>
      <c r="F447" s="22">
        <f>SUM(F437,F438:F440,F442:F446)</f>
        <v>12.696999999999997</v>
      </c>
      <c r="G447" s="22">
        <f>SUM(G437,G438:G440,G442:G446)</f>
        <v>-51.775999999999989</v>
      </c>
      <c r="H447" s="22">
        <f t="shared" si="101"/>
        <v>256.66700000000003</v>
      </c>
      <c r="I447" s="245"/>
    </row>
    <row r="448" spans="2:9" ht="12.75">
      <c r="B448" s="3" t="s">
        <v>128</v>
      </c>
      <c r="D448" s="55"/>
      <c r="E448" s="55"/>
      <c r="F448" s="55"/>
      <c r="G448" s="55"/>
      <c r="H448" s="55"/>
      <c r="I448" s="245"/>
    </row>
    <row r="449" spans="2:9">
      <c r="B449" s="361" t="s">
        <v>88</v>
      </c>
      <c r="C449" s="20"/>
      <c r="D449" s="17">
        <f>SUM(D432,D442)</f>
        <v>30.32</v>
      </c>
      <c r="E449" s="17">
        <f>SUM(E432,E442)</f>
        <v>42.709000000000003</v>
      </c>
      <c r="F449" s="17">
        <f>SUM(F432,F442)</f>
        <v>10.048</v>
      </c>
      <c r="G449" s="17">
        <f>SUM(G432,G442)</f>
        <v>22.064999999999998</v>
      </c>
      <c r="H449" s="17">
        <f>SUM(D449:G449)</f>
        <v>105.142</v>
      </c>
      <c r="I449" s="247"/>
    </row>
    <row r="450" spans="2:9">
      <c r="B450" s="362" t="s">
        <v>86</v>
      </c>
      <c r="C450" s="21"/>
      <c r="D450" s="17">
        <f>+D435</f>
        <v>17.113</v>
      </c>
      <c r="E450" s="17"/>
      <c r="F450" s="17"/>
      <c r="G450" s="17"/>
      <c r="H450" s="17">
        <f>SUM(D450:G450)</f>
        <v>17.113</v>
      </c>
      <c r="I450" s="247"/>
    </row>
    <row r="451" spans="2:9">
      <c r="B451" s="362" t="s">
        <v>79</v>
      </c>
      <c r="C451" s="21"/>
      <c r="D451" s="17"/>
      <c r="E451" s="17"/>
      <c r="F451" s="17"/>
      <c r="G451" s="17">
        <f>-'Consolidated Reconciliations'!Q$14</f>
        <v>-20.193999999999999</v>
      </c>
      <c r="H451" s="17">
        <f>SUM(D451:G451)</f>
        <v>-20.193999999999999</v>
      </c>
      <c r="I451" s="247"/>
    </row>
    <row r="452" spans="2:9" ht="13.5" thickBot="1">
      <c r="B452" s="15" t="s">
        <v>122</v>
      </c>
      <c r="C452" s="15"/>
      <c r="D452" s="25">
        <f>D447-D449-D450-D451</f>
        <v>162.20500000000004</v>
      </c>
      <c r="E452" s="25">
        <f t="shared" ref="E452" si="102">E447-E449-E450-E451</f>
        <v>43.399000000000001</v>
      </c>
      <c r="F452" s="25">
        <f t="shared" ref="F452" si="103">F447-F449-F450-F451</f>
        <v>2.6489999999999974</v>
      </c>
      <c r="G452" s="25">
        <f t="shared" ref="G452" si="104">G447-G449-G450-G451</f>
        <v>-53.646999999999977</v>
      </c>
      <c r="H452" s="25">
        <f t="shared" ref="H452" si="105">H447-H449-H450-H451</f>
        <v>154.60600000000002</v>
      </c>
      <c r="I452" s="243"/>
    </row>
    <row r="453" spans="2:9" ht="15" thickTop="1">
      <c r="D453" s="26"/>
      <c r="E453" s="26"/>
      <c r="F453" s="26"/>
      <c r="G453" s="26"/>
      <c r="H453" s="18"/>
    </row>
    <row r="454" spans="2:9">
      <c r="D454" s="26"/>
      <c r="E454" s="26"/>
      <c r="F454" s="26"/>
      <c r="G454" s="26"/>
      <c r="H454" s="18"/>
    </row>
    <row r="455" spans="2:9" ht="15.75">
      <c r="B455" s="12" t="s">
        <v>152</v>
      </c>
      <c r="C455" s="12"/>
      <c r="D455" s="26"/>
      <c r="E455" s="26"/>
      <c r="F455" s="26"/>
      <c r="G455" s="26"/>
      <c r="H455" s="18"/>
    </row>
    <row r="456" spans="2:9" ht="15.75">
      <c r="B456" s="12"/>
      <c r="C456" s="12"/>
      <c r="D456" s="26"/>
      <c r="E456" s="26"/>
      <c r="F456" s="26"/>
      <c r="G456" s="26"/>
      <c r="H456" s="18"/>
    </row>
    <row r="457" spans="2:9" ht="12.75">
      <c r="D457" s="13" t="s">
        <v>123</v>
      </c>
      <c r="E457" s="13"/>
      <c r="F457" s="13"/>
      <c r="G457" s="13"/>
      <c r="H457" s="13"/>
    </row>
    <row r="458" spans="2:9" ht="25.5">
      <c r="D458" s="14" t="s">
        <v>38</v>
      </c>
      <c r="E458" s="14" t="s">
        <v>115</v>
      </c>
      <c r="F458" s="14" t="s">
        <v>110</v>
      </c>
      <c r="G458" s="14" t="s">
        <v>7</v>
      </c>
      <c r="H458" s="14" t="s">
        <v>33</v>
      </c>
    </row>
    <row r="459" spans="2:9" ht="12.75">
      <c r="B459" s="15" t="s">
        <v>39</v>
      </c>
      <c r="C459" s="15"/>
      <c r="D459" s="17">
        <f>SUM(D330,D362,D394,D427)</f>
        <v>744.04500000000007</v>
      </c>
      <c r="E459" s="17">
        <f>SUM(E330,E362,E394,E427)</f>
        <v>137.93200000000002</v>
      </c>
      <c r="F459" s="17">
        <f>SUM(F330,F362,F394,F427)</f>
        <v>9.6700000000000017</v>
      </c>
      <c r="G459" s="17">
        <f>SUM(G330,G362,G394,G427)</f>
        <v>-398.20699999999999</v>
      </c>
      <c r="H459" s="17">
        <f>SUM(D459:G459)</f>
        <v>493.44000000000005</v>
      </c>
    </row>
    <row r="460" spans="2:9" ht="12.75">
      <c r="B460" s="3" t="s">
        <v>40</v>
      </c>
      <c r="D460" s="17"/>
      <c r="E460" s="17"/>
      <c r="F460" s="17"/>
      <c r="G460" s="17"/>
      <c r="H460" s="17"/>
    </row>
    <row r="461" spans="2:9" ht="12.75">
      <c r="B461" s="19" t="s">
        <v>41</v>
      </c>
      <c r="C461" s="19"/>
      <c r="D461" s="17">
        <f>SUM(D332,D364,D396,D429)</f>
        <v>162.99599999999998</v>
      </c>
      <c r="E461" s="17">
        <f>SUM(E332,E364,E396,E429)</f>
        <v>78.638000000000005</v>
      </c>
      <c r="F461" s="17">
        <f>SUM(F332,F364,F396,F429)</f>
        <v>47.122000000000007</v>
      </c>
      <c r="G461" s="17">
        <f>SUM(G332,G364,G396,G429)</f>
        <v>221.31900000000002</v>
      </c>
      <c r="H461" s="17">
        <f>SUM(D461:G461)</f>
        <v>510.07499999999999</v>
      </c>
    </row>
    <row r="462" spans="2:9">
      <c r="B462" s="366" t="s">
        <v>103</v>
      </c>
      <c r="C462" s="19"/>
      <c r="D462" s="17"/>
      <c r="E462" s="17"/>
      <c r="F462" s="17"/>
      <c r="G462" s="17">
        <f>SUM(G333,G365,G397,G430)</f>
        <v>81.112000000000009</v>
      </c>
      <c r="H462" s="17">
        <f>SUM(D462:G462)</f>
        <v>81.112000000000009</v>
      </c>
    </row>
    <row r="463" spans="2:9" ht="12.75">
      <c r="B463" s="19" t="s">
        <v>42</v>
      </c>
      <c r="C463" s="19"/>
      <c r="D463" s="17"/>
      <c r="E463" s="17"/>
      <c r="F463" s="17"/>
      <c r="G463" s="17"/>
      <c r="H463" s="17"/>
    </row>
    <row r="464" spans="2:9">
      <c r="B464" s="361" t="s">
        <v>88</v>
      </c>
      <c r="C464" s="20"/>
      <c r="D464" s="17">
        <f>SUM(D335,D367,D399,D432)</f>
        <v>96.795999999999992</v>
      </c>
      <c r="E464" s="17">
        <f>SUM(E335,E367,E399,E432)</f>
        <v>149.685</v>
      </c>
      <c r="F464" s="17">
        <f>SUM(F335,F367,F399,F432)</f>
        <v>31.686</v>
      </c>
      <c r="G464" s="17">
        <f>SUM(G335,G367,G399,G432)</f>
        <v>39.644999999999996</v>
      </c>
      <c r="H464" s="17">
        <f t="shared" ref="H464:H465" si="106">SUM(D464:G464)</f>
        <v>317.81199999999995</v>
      </c>
    </row>
    <row r="465" spans="2:8">
      <c r="B465" s="361" t="s">
        <v>81</v>
      </c>
      <c r="C465" s="20"/>
      <c r="D465" s="17"/>
      <c r="E465" s="17"/>
      <c r="F465" s="17"/>
      <c r="G465" s="17">
        <f>SUM(G336,G368,G400,G433)</f>
        <v>12.604000000000001</v>
      </c>
      <c r="H465" s="17">
        <f t="shared" si="106"/>
        <v>12.604000000000001</v>
      </c>
    </row>
    <row r="466" spans="2:8">
      <c r="B466" s="45" t="s">
        <v>203</v>
      </c>
      <c r="C466" s="187"/>
      <c r="D466" s="17"/>
      <c r="E466" s="17"/>
      <c r="F466" s="17"/>
      <c r="G466" s="17">
        <f>SUM(G337,G369,G401,G434)</f>
        <v>0</v>
      </c>
      <c r="H466" s="17">
        <f>SUM(D466:G466)</f>
        <v>0</v>
      </c>
    </row>
    <row r="467" spans="2:8">
      <c r="B467" s="362" t="s">
        <v>86</v>
      </c>
      <c r="C467" s="21"/>
      <c r="D467" s="17">
        <f>SUM(D338,D370,D402,D435)</f>
        <v>67.411000000000001</v>
      </c>
      <c r="E467" s="17"/>
      <c r="F467" s="17"/>
      <c r="G467" s="17"/>
      <c r="H467" s="17">
        <f>SUM(D467:G467)</f>
        <v>67.411000000000001</v>
      </c>
    </row>
    <row r="468" spans="2:8" ht="12.75">
      <c r="B468" s="20" t="s">
        <v>17</v>
      </c>
      <c r="C468" s="20"/>
      <c r="D468" s="17"/>
      <c r="E468" s="17"/>
      <c r="F468" s="17"/>
      <c r="G468" s="17">
        <f>SUM(G339,G371,G403,G436)</f>
        <v>17.731999999999999</v>
      </c>
      <c r="H468" s="17">
        <f t="shared" ref="H468:H472" si="107">SUM(D468:G468)</f>
        <v>17.731999999999999</v>
      </c>
    </row>
    <row r="469" spans="2:8" ht="12.75">
      <c r="B469" s="15" t="s">
        <v>27</v>
      </c>
      <c r="C469" s="15"/>
      <c r="D469" s="22">
        <f>SUM(D459,D461:D462,D464:D468)</f>
        <v>1071.248</v>
      </c>
      <c r="E469" s="22">
        <f>SUM(E459,E461:E462,E464:E468)</f>
        <v>366.255</v>
      </c>
      <c r="F469" s="22">
        <f>SUM(F459,F461:F462,F464:F468)</f>
        <v>88.478000000000009</v>
      </c>
      <c r="G469" s="22">
        <f>SUM(G459,G461:G462,G464:G468)</f>
        <v>-25.794999999999973</v>
      </c>
      <c r="H469" s="22">
        <f t="shared" si="107"/>
        <v>1500.1860000000001</v>
      </c>
    </row>
    <row r="470" spans="2:8" ht="12.75">
      <c r="B470" s="24" t="s">
        <v>41</v>
      </c>
      <c r="C470" s="24"/>
      <c r="D470" s="17">
        <f>-D461</f>
        <v>-162.99599999999998</v>
      </c>
      <c r="E470" s="17">
        <f>-E461</f>
        <v>-78.638000000000005</v>
      </c>
      <c r="F470" s="17">
        <f>-F461</f>
        <v>-47.122000000000007</v>
      </c>
      <c r="G470" s="17">
        <f>-G461</f>
        <v>-221.31900000000002</v>
      </c>
      <c r="H470" s="17">
        <f t="shared" si="107"/>
        <v>-510.07499999999999</v>
      </c>
    </row>
    <row r="471" spans="2:8" ht="12.75">
      <c r="B471" s="367" t="s">
        <v>196</v>
      </c>
      <c r="C471" s="24"/>
      <c r="D471" s="17">
        <f>SUM(D342,D374,D406,D439)</f>
        <v>2.58</v>
      </c>
      <c r="E471" s="17"/>
      <c r="F471" s="17"/>
      <c r="G471" s="17"/>
      <c r="H471" s="17">
        <f t="shared" si="107"/>
        <v>2.58</v>
      </c>
    </row>
    <row r="472" spans="2:8">
      <c r="B472" s="367" t="s">
        <v>204</v>
      </c>
      <c r="C472" s="24"/>
      <c r="D472" s="17">
        <f>SUM(D343,D375,D407,D440)</f>
        <v>0</v>
      </c>
      <c r="E472" s="17"/>
      <c r="F472" s="17"/>
      <c r="G472" s="17"/>
      <c r="H472" s="17">
        <f t="shared" si="107"/>
        <v>0</v>
      </c>
    </row>
    <row r="473" spans="2:8" ht="12.75">
      <c r="B473" s="24" t="s">
        <v>43</v>
      </c>
      <c r="C473" s="24"/>
      <c r="D473" s="17"/>
      <c r="E473" s="17"/>
      <c r="F473" s="17"/>
      <c r="G473" s="17"/>
      <c r="H473" s="17"/>
    </row>
    <row r="474" spans="2:8">
      <c r="B474" s="366" t="s">
        <v>88</v>
      </c>
      <c r="C474" s="19"/>
      <c r="D474" s="17">
        <f>SUM(D345,D377,D409,D442)</f>
        <v>12.782999999999999</v>
      </c>
      <c r="E474" s="17">
        <f>SUM(E345,E377,E409,E442)</f>
        <v>8.82</v>
      </c>
      <c r="F474" s="17">
        <f>SUM(F345,F377,F409,F442)</f>
        <v>1.4279999999999999</v>
      </c>
      <c r="G474" s="17">
        <f>SUM(G345,G377,G409,G442)</f>
        <v>60.027999999999999</v>
      </c>
      <c r="H474" s="17">
        <f t="shared" ref="H474:H475" si="108">SUM(D474:G474)</f>
        <v>83.058999999999997</v>
      </c>
    </row>
    <row r="475" spans="2:8">
      <c r="B475" s="366" t="s">
        <v>81</v>
      </c>
      <c r="C475" s="19"/>
      <c r="D475" s="17"/>
      <c r="E475" s="17"/>
      <c r="F475" s="17"/>
      <c r="G475" s="17">
        <f>SUM(G346,G378,G410,G443)</f>
        <v>11.370999999999999</v>
      </c>
      <c r="H475" s="17">
        <f t="shared" si="108"/>
        <v>11.370999999999999</v>
      </c>
    </row>
    <row r="476" spans="2:8">
      <c r="B476" s="366" t="s">
        <v>82</v>
      </c>
      <c r="C476" s="19"/>
      <c r="D476" s="17"/>
      <c r="E476" s="17"/>
      <c r="F476" s="17"/>
      <c r="G476" s="17">
        <f>SUM(G347,G379,G411,G444)</f>
        <v>0</v>
      </c>
      <c r="H476" s="17">
        <f>SUM(D476:G476)</f>
        <v>0</v>
      </c>
    </row>
    <row r="477" spans="2:8">
      <c r="B477" s="45" t="s">
        <v>202</v>
      </c>
      <c r="C477" s="186"/>
      <c r="D477" s="17"/>
      <c r="E477" s="17"/>
      <c r="F477" s="17"/>
      <c r="G477" s="17">
        <f>SUM(G348,G380,G412,G445)</f>
        <v>-35.506999999999998</v>
      </c>
      <c r="H477" s="17">
        <f>SUM(D477:G477)</f>
        <v>-35.506999999999998</v>
      </c>
    </row>
    <row r="478" spans="2:8" ht="12.75">
      <c r="B478" s="19" t="s">
        <v>17</v>
      </c>
      <c r="C478" s="19"/>
      <c r="D478" s="17"/>
      <c r="E478" s="17"/>
      <c r="F478" s="17"/>
      <c r="G478" s="17">
        <f>SUM(G349,G381,G413,G446)</f>
        <v>26.957000000000001</v>
      </c>
      <c r="H478" s="17">
        <f t="shared" ref="H478:H479" si="109">SUM(D478:G478)</f>
        <v>26.957000000000001</v>
      </c>
    </row>
    <row r="479" spans="2:8" ht="12.75">
      <c r="B479" s="15" t="s">
        <v>2</v>
      </c>
      <c r="C479" s="15"/>
      <c r="D479" s="22">
        <f>SUM(D469,D470:D472,D474:D478)</f>
        <v>923.61500000000012</v>
      </c>
      <c r="E479" s="22">
        <f>SUM(E469,E470:E472,E474:E478)</f>
        <v>296.43699999999995</v>
      </c>
      <c r="F479" s="22">
        <f>SUM(F469,F470:F472,F474:F478)</f>
        <v>42.783999999999999</v>
      </c>
      <c r="G479" s="22">
        <f>SUM(G469,G470:G472,G474:G478)</f>
        <v>-184.26499999999999</v>
      </c>
      <c r="H479" s="22">
        <f t="shared" si="109"/>
        <v>1078.5710000000004</v>
      </c>
    </row>
    <row r="480" spans="2:8" ht="12.75">
      <c r="B480" s="3" t="s">
        <v>128</v>
      </c>
      <c r="D480" s="55"/>
      <c r="E480" s="55"/>
      <c r="F480" s="55"/>
      <c r="G480" s="55"/>
      <c r="H480" s="55"/>
    </row>
    <row r="481" spans="2:8">
      <c r="B481" s="361" t="s">
        <v>88</v>
      </c>
      <c r="C481" s="20"/>
      <c r="D481" s="17">
        <f>SUM(D352,D384,D416,D449)</f>
        <v>109.57900000000001</v>
      </c>
      <c r="E481" s="17">
        <f>SUM(E352,E384,E416,E449)</f>
        <v>158.505</v>
      </c>
      <c r="F481" s="17">
        <f>SUM(F352,F384,F416,F449)</f>
        <v>33.113999999999997</v>
      </c>
      <c r="G481" s="17">
        <f>SUM(G352,G384,G416,G449)</f>
        <v>99.672999999999988</v>
      </c>
      <c r="H481" s="17">
        <f>SUM(D481:G481)</f>
        <v>400.87099999999998</v>
      </c>
    </row>
    <row r="482" spans="2:8">
      <c r="B482" s="362" t="s">
        <v>86</v>
      </c>
      <c r="C482" s="21"/>
      <c r="D482" s="17">
        <f>SUM(D353,D385,D417,D450)</f>
        <v>67.411000000000001</v>
      </c>
      <c r="E482" s="17"/>
      <c r="F482" s="17"/>
      <c r="G482" s="17"/>
      <c r="H482" s="17">
        <f>SUM(D482:G482)</f>
        <v>67.411000000000001</v>
      </c>
    </row>
    <row r="483" spans="2:8">
      <c r="B483" s="362" t="s">
        <v>79</v>
      </c>
      <c r="C483" s="21"/>
      <c r="D483" s="17"/>
      <c r="E483" s="17"/>
      <c r="F483" s="17"/>
      <c r="G483" s="17">
        <f>SUM(G354,G386,G418,G451)</f>
        <v>-95.86</v>
      </c>
      <c r="H483" s="17">
        <f>SUM(D483:G483)</f>
        <v>-95.86</v>
      </c>
    </row>
    <row r="484" spans="2:8" ht="13.5" thickBot="1">
      <c r="B484" s="15" t="s">
        <v>122</v>
      </c>
      <c r="C484" s="15"/>
      <c r="D484" s="25">
        <f>D479-D481-D482-D483</f>
        <v>746.625</v>
      </c>
      <c r="E484" s="25">
        <f t="shared" ref="E484" si="110">E479-E481-E482-E483</f>
        <v>137.93199999999996</v>
      </c>
      <c r="F484" s="25">
        <f t="shared" ref="F484" si="111">F479-F481-F482-F483</f>
        <v>9.6700000000000017</v>
      </c>
      <c r="G484" s="25">
        <f t="shared" ref="G484" si="112">G479-G481-G482-G483</f>
        <v>-188.07799999999997</v>
      </c>
      <c r="H484" s="25">
        <f t="shared" ref="H484" si="113">H479-H481-H482-H483</f>
        <v>706.14900000000046</v>
      </c>
    </row>
    <row r="485" spans="2:8" ht="15" thickTop="1"/>
    <row r="487" spans="2:8" ht="15.75">
      <c r="B487" s="12" t="s">
        <v>153</v>
      </c>
      <c r="C487" s="12"/>
      <c r="D487" s="26"/>
      <c r="E487" s="26"/>
      <c r="F487" s="26"/>
      <c r="G487" s="26"/>
      <c r="H487" s="18"/>
    </row>
    <row r="488" spans="2:8" ht="15.75">
      <c r="B488" s="12"/>
      <c r="C488" s="12"/>
      <c r="D488" s="26"/>
      <c r="E488" s="26"/>
      <c r="F488" s="26"/>
      <c r="G488" s="26"/>
      <c r="H488" s="18"/>
    </row>
    <row r="489" spans="2:8" ht="12.75">
      <c r="D489" s="13" t="s">
        <v>131</v>
      </c>
      <c r="E489" s="13"/>
      <c r="F489" s="13"/>
      <c r="G489" s="13"/>
      <c r="H489" s="13"/>
    </row>
    <row r="490" spans="2:8" ht="25.5">
      <c r="D490" s="14" t="s">
        <v>38</v>
      </c>
      <c r="E490" s="14" t="s">
        <v>115</v>
      </c>
      <c r="F490" s="14" t="s">
        <v>110</v>
      </c>
      <c r="G490" s="14" t="s">
        <v>7</v>
      </c>
      <c r="H490" s="14" t="s">
        <v>33</v>
      </c>
    </row>
    <row r="491" spans="2:8" ht="12.75">
      <c r="B491" s="15" t="s">
        <v>39</v>
      </c>
      <c r="C491" s="15"/>
      <c r="D491" s="224">
        <v>210.67400000000001</v>
      </c>
      <c r="E491" s="224">
        <v>30.712</v>
      </c>
      <c r="F491" s="224">
        <v>2.137</v>
      </c>
      <c r="G491" s="224">
        <v>-78.122</v>
      </c>
      <c r="H491" s="225">
        <f>SUM(D491:G491)</f>
        <v>165.40100000000001</v>
      </c>
    </row>
    <row r="492" spans="2:8" ht="12.75">
      <c r="B492" s="3" t="s">
        <v>40</v>
      </c>
      <c r="D492" s="224" t="s">
        <v>118</v>
      </c>
      <c r="E492" s="224" t="s">
        <v>118</v>
      </c>
      <c r="F492" s="224" t="s">
        <v>118</v>
      </c>
      <c r="G492" s="224" t="s">
        <v>118</v>
      </c>
      <c r="H492" s="225"/>
    </row>
    <row r="493" spans="2:8" ht="12.75">
      <c r="B493" s="19" t="s">
        <v>41</v>
      </c>
      <c r="C493" s="19"/>
      <c r="D493" s="224">
        <v>40.505000000000003</v>
      </c>
      <c r="E493" s="224">
        <v>18.216999999999999</v>
      </c>
      <c r="F493" s="224">
        <v>9.4160000000000004</v>
      </c>
      <c r="G493" s="224">
        <v>61.972999999999999</v>
      </c>
      <c r="H493" s="225">
        <f>SUM(D493:G493)</f>
        <v>130.11099999999999</v>
      </c>
    </row>
    <row r="494" spans="2:8">
      <c r="B494" s="366" t="s">
        <v>103</v>
      </c>
      <c r="C494" s="19"/>
      <c r="D494" s="224" t="s">
        <v>118</v>
      </c>
      <c r="E494" s="224" t="s">
        <v>118</v>
      </c>
      <c r="F494" s="224" t="s">
        <v>118</v>
      </c>
      <c r="G494" s="224">
        <v>0</v>
      </c>
      <c r="H494" s="225">
        <f>SUM(D494:G494)</f>
        <v>0</v>
      </c>
    </row>
    <row r="495" spans="2:8" ht="12.75">
      <c r="B495" s="19" t="s">
        <v>42</v>
      </c>
      <c r="C495" s="19"/>
      <c r="D495" s="224" t="s">
        <v>118</v>
      </c>
      <c r="E495" s="224" t="s">
        <v>118</v>
      </c>
      <c r="F495" s="224" t="s">
        <v>118</v>
      </c>
      <c r="G495" s="224" t="s">
        <v>118</v>
      </c>
      <c r="H495" s="225"/>
    </row>
    <row r="496" spans="2:8">
      <c r="B496" s="361" t="s">
        <v>88</v>
      </c>
      <c r="C496" s="20"/>
      <c r="D496" s="224">
        <v>27.382000000000001</v>
      </c>
      <c r="E496" s="224">
        <v>40.835000000000001</v>
      </c>
      <c r="F496" s="224">
        <v>8.69</v>
      </c>
      <c r="G496" s="224">
        <v>7.0190000000000001</v>
      </c>
      <c r="H496" s="225">
        <f t="shared" ref="H496:H497" si="114">SUM(D496:G496)</f>
        <v>83.926000000000002</v>
      </c>
    </row>
    <row r="497" spans="2:8">
      <c r="B497" s="361" t="s">
        <v>81</v>
      </c>
      <c r="C497" s="20"/>
      <c r="D497" s="224" t="s">
        <v>118</v>
      </c>
      <c r="E497" s="224" t="s">
        <v>118</v>
      </c>
      <c r="F497" s="224" t="s">
        <v>118</v>
      </c>
      <c r="G497" s="224">
        <v>0</v>
      </c>
      <c r="H497" s="225">
        <f t="shared" si="114"/>
        <v>0</v>
      </c>
    </row>
    <row r="498" spans="2:8">
      <c r="B498" s="45" t="s">
        <v>203</v>
      </c>
      <c r="C498" s="187"/>
      <c r="D498" s="224" t="s">
        <v>118</v>
      </c>
      <c r="E498" s="224" t="s">
        <v>118</v>
      </c>
      <c r="F498" s="224" t="s">
        <v>118</v>
      </c>
      <c r="G498" s="224">
        <v>0</v>
      </c>
      <c r="H498" s="225">
        <f>SUM(D498:G498)</f>
        <v>0</v>
      </c>
    </row>
    <row r="499" spans="2:8">
      <c r="B499" s="362" t="s">
        <v>86</v>
      </c>
      <c r="C499" s="21"/>
      <c r="D499" s="224">
        <v>19.456</v>
      </c>
      <c r="E499" s="224" t="s">
        <v>118</v>
      </c>
      <c r="F499" s="224" t="s">
        <v>118</v>
      </c>
      <c r="G499" s="224" t="s">
        <v>118</v>
      </c>
      <c r="H499" s="225">
        <f>SUM(D499:G499)</f>
        <v>19.456</v>
      </c>
    </row>
    <row r="500" spans="2:8" ht="12.75">
      <c r="B500" s="20" t="s">
        <v>17</v>
      </c>
      <c r="C500" s="20"/>
      <c r="D500" s="224" t="s">
        <v>118</v>
      </c>
      <c r="E500" s="224" t="s">
        <v>118</v>
      </c>
      <c r="F500" s="224" t="s">
        <v>118</v>
      </c>
      <c r="G500" s="224">
        <v>5.6859999999999999</v>
      </c>
      <c r="H500" s="225">
        <f t="shared" ref="H500:H504" si="115">SUM(D500:G500)</f>
        <v>5.6859999999999999</v>
      </c>
    </row>
    <row r="501" spans="2:8" ht="12.75">
      <c r="B501" s="15" t="s">
        <v>27</v>
      </c>
      <c r="C501" s="15"/>
      <c r="D501" s="226">
        <f>SUM(D491,D493:D494,D496:D500)</f>
        <v>298.017</v>
      </c>
      <c r="E501" s="226">
        <f>SUM(E491,E493:E494,E496:E500)</f>
        <v>89.76400000000001</v>
      </c>
      <c r="F501" s="226">
        <f>SUM(F491,F493:F494,F496:F500)</f>
        <v>20.243000000000002</v>
      </c>
      <c r="G501" s="226">
        <f>SUM(G491,G493:G494,G496:G500)</f>
        <v>-3.4440000000000008</v>
      </c>
      <c r="H501" s="226">
        <f t="shared" si="115"/>
        <v>404.58</v>
      </c>
    </row>
    <row r="502" spans="2:8" ht="12.75">
      <c r="B502" s="24" t="s">
        <v>41</v>
      </c>
      <c r="C502" s="24"/>
      <c r="D502" s="225">
        <f>-D493</f>
        <v>-40.505000000000003</v>
      </c>
      <c r="E502" s="225">
        <f>-E493</f>
        <v>-18.216999999999999</v>
      </c>
      <c r="F502" s="225">
        <f>-F493</f>
        <v>-9.4160000000000004</v>
      </c>
      <c r="G502" s="225">
        <f>-G493</f>
        <v>-61.972999999999999</v>
      </c>
      <c r="H502" s="225">
        <f t="shared" si="115"/>
        <v>-130.11099999999999</v>
      </c>
    </row>
    <row r="503" spans="2:8" ht="12.75">
      <c r="B503" s="367" t="s">
        <v>196</v>
      </c>
      <c r="C503" s="24"/>
      <c r="D503" s="224">
        <v>1.171</v>
      </c>
      <c r="E503" s="224" t="s">
        <v>118</v>
      </c>
      <c r="F503" s="224" t="s">
        <v>118</v>
      </c>
      <c r="G503" s="224" t="s">
        <v>118</v>
      </c>
      <c r="H503" s="225">
        <f t="shared" si="115"/>
        <v>1.171</v>
      </c>
    </row>
    <row r="504" spans="2:8">
      <c r="B504" s="367" t="s">
        <v>204</v>
      </c>
      <c r="C504" s="24"/>
      <c r="D504" s="224" t="s">
        <v>118</v>
      </c>
      <c r="E504" s="224" t="s">
        <v>118</v>
      </c>
      <c r="F504" s="224" t="s">
        <v>118</v>
      </c>
      <c r="G504" s="224">
        <v>0</v>
      </c>
      <c r="H504" s="225">
        <f t="shared" si="115"/>
        <v>0</v>
      </c>
    </row>
    <row r="505" spans="2:8" ht="12.75">
      <c r="B505" s="24" t="s">
        <v>43</v>
      </c>
      <c r="C505" s="24"/>
      <c r="D505" s="224" t="s">
        <v>118</v>
      </c>
      <c r="E505" s="224" t="s">
        <v>118</v>
      </c>
      <c r="F505" s="224" t="s">
        <v>118</v>
      </c>
      <c r="G505" s="224" t="s">
        <v>118</v>
      </c>
      <c r="H505" s="225"/>
    </row>
    <row r="506" spans="2:8">
      <c r="B506" s="366" t="s">
        <v>88</v>
      </c>
      <c r="C506" s="19"/>
      <c r="D506" s="224">
        <v>2.9049999999999998</v>
      </c>
      <c r="E506" s="224">
        <v>2.8719999999999999</v>
      </c>
      <c r="F506" s="224">
        <v>0.93200000000000005</v>
      </c>
      <c r="G506" s="224">
        <v>11.241</v>
      </c>
      <c r="H506" s="225">
        <f t="shared" ref="H506:H507" si="116">SUM(D506:G506)</f>
        <v>17.95</v>
      </c>
    </row>
    <row r="507" spans="2:8">
      <c r="B507" s="366" t="s">
        <v>81</v>
      </c>
      <c r="C507" s="19"/>
      <c r="D507" s="224" t="s">
        <v>118</v>
      </c>
      <c r="E507" s="224" t="s">
        <v>118</v>
      </c>
      <c r="F507" s="224" t="s">
        <v>118</v>
      </c>
      <c r="G507" s="224">
        <v>0</v>
      </c>
      <c r="H507" s="225">
        <f t="shared" si="116"/>
        <v>0</v>
      </c>
    </row>
    <row r="508" spans="2:8">
      <c r="B508" s="366" t="s">
        <v>82</v>
      </c>
      <c r="C508" s="19"/>
      <c r="D508" s="224" t="s">
        <v>118</v>
      </c>
      <c r="E508" s="224" t="s">
        <v>118</v>
      </c>
      <c r="F508" s="224" t="s">
        <v>118</v>
      </c>
      <c r="G508" s="224">
        <v>0</v>
      </c>
      <c r="H508" s="225">
        <f>SUM(D508:G508)</f>
        <v>0</v>
      </c>
    </row>
    <row r="509" spans="2:8">
      <c r="B509" s="45" t="s">
        <v>202</v>
      </c>
      <c r="C509" s="186"/>
      <c r="D509" s="224" t="s">
        <v>118</v>
      </c>
      <c r="E509" s="224" t="s">
        <v>118</v>
      </c>
      <c r="F509" s="224" t="s">
        <v>118</v>
      </c>
      <c r="G509" s="224">
        <v>0.82799999999999996</v>
      </c>
      <c r="H509" s="225">
        <f>SUM(D509:G509)</f>
        <v>0.82799999999999996</v>
      </c>
    </row>
    <row r="510" spans="2:8" ht="12.75">
      <c r="B510" s="19" t="s">
        <v>17</v>
      </c>
      <c r="C510" s="19"/>
      <c r="D510" s="224" t="s">
        <v>118</v>
      </c>
      <c r="E510" s="224" t="s">
        <v>118</v>
      </c>
      <c r="F510" s="224" t="s">
        <v>118</v>
      </c>
      <c r="G510" s="224">
        <v>6.92</v>
      </c>
      <c r="H510" s="225">
        <f t="shared" ref="H510:H511" si="117">SUM(D510:G510)</f>
        <v>6.92</v>
      </c>
    </row>
    <row r="511" spans="2:8" ht="12.75">
      <c r="B511" s="15" t="s">
        <v>2</v>
      </c>
      <c r="C511" s="15"/>
      <c r="D511" s="22">
        <f>SUM(D501,D502:D504,D506:D510)</f>
        <v>261.58799999999997</v>
      </c>
      <c r="E511" s="22">
        <f>SUM(E501,E502:E504,E506:E510)</f>
        <v>74.419000000000011</v>
      </c>
      <c r="F511" s="22">
        <f>SUM(F501,F502:F504,F506:F510)</f>
        <v>11.759000000000002</v>
      </c>
      <c r="G511" s="22">
        <f>SUM(G501,G502:G504,G506:G510)</f>
        <v>-46.427999999999997</v>
      </c>
      <c r="H511" s="22">
        <f t="shared" si="117"/>
        <v>301.33799999999997</v>
      </c>
    </row>
    <row r="512" spans="2:8" ht="12.75">
      <c r="B512" s="3" t="s">
        <v>128</v>
      </c>
      <c r="D512" s="55"/>
      <c r="E512" s="55"/>
      <c r="F512" s="55"/>
      <c r="G512" s="55"/>
      <c r="H512" s="55"/>
    </row>
    <row r="513" spans="2:8">
      <c r="B513" s="361" t="s">
        <v>88</v>
      </c>
      <c r="C513" s="20"/>
      <c r="D513" s="17">
        <f>SUM(D496,D506)</f>
        <v>30.287000000000003</v>
      </c>
      <c r="E513" s="17">
        <f>SUM(E496,E506)</f>
        <v>43.707000000000001</v>
      </c>
      <c r="F513" s="17">
        <f>SUM(F496,F506)</f>
        <v>9.6219999999999999</v>
      </c>
      <c r="G513" s="17">
        <f>SUM(G496,G506)</f>
        <v>18.259999999999998</v>
      </c>
      <c r="H513" s="17">
        <f>SUM(D513:G513)</f>
        <v>101.876</v>
      </c>
    </row>
    <row r="514" spans="2:8">
      <c r="B514" s="362" t="s">
        <v>86</v>
      </c>
      <c r="C514" s="21"/>
      <c r="D514" s="17">
        <f>+D499</f>
        <v>19.456</v>
      </c>
      <c r="E514" s="17"/>
      <c r="F514" s="17"/>
      <c r="G514" s="17"/>
      <c r="H514" s="17">
        <f>SUM(D514:G514)</f>
        <v>19.456</v>
      </c>
    </row>
    <row r="515" spans="2:8">
      <c r="B515" s="362" t="s">
        <v>79</v>
      </c>
      <c r="C515" s="21"/>
      <c r="D515" s="17"/>
      <c r="E515" s="17"/>
      <c r="F515" s="17"/>
      <c r="G515" s="17">
        <f>-'Consolidated Reconciliations'!S14</f>
        <v>-17.59</v>
      </c>
      <c r="H515" s="17">
        <f>SUM(D515:G515)</f>
        <v>-17.59</v>
      </c>
    </row>
    <row r="516" spans="2:8" ht="13.5" thickBot="1">
      <c r="B516" s="15" t="s">
        <v>122</v>
      </c>
      <c r="C516" s="15"/>
      <c r="D516" s="25">
        <f>D511-D513-D514-D515</f>
        <v>211.84499999999997</v>
      </c>
      <c r="E516" s="25">
        <f t="shared" ref="E516:H516" si="118">E511-E513-E514-E515</f>
        <v>30.71200000000001</v>
      </c>
      <c r="F516" s="25">
        <f t="shared" si="118"/>
        <v>2.1370000000000022</v>
      </c>
      <c r="G516" s="25">
        <f t="shared" si="118"/>
        <v>-47.097999999999985</v>
      </c>
      <c r="H516" s="25">
        <f t="shared" si="118"/>
        <v>197.59599999999998</v>
      </c>
    </row>
    <row r="517" spans="2:8" ht="15" thickTop="1"/>
    <row r="519" spans="2:8" ht="15.75">
      <c r="B519" s="12" t="s">
        <v>157</v>
      </c>
      <c r="C519" s="12"/>
      <c r="D519" s="26"/>
      <c r="E519" s="26"/>
      <c r="F519" s="26"/>
      <c r="G519" s="26"/>
      <c r="H519" s="18"/>
    </row>
    <row r="520" spans="2:8" ht="15.75">
      <c r="B520" s="12"/>
      <c r="C520" s="12"/>
      <c r="D520" s="26"/>
      <c r="E520" s="26"/>
      <c r="F520" s="26"/>
      <c r="G520" s="26"/>
      <c r="H520" s="18"/>
    </row>
    <row r="521" spans="2:8" ht="12.75">
      <c r="D521" s="13" t="s">
        <v>156</v>
      </c>
      <c r="E521" s="13"/>
      <c r="F521" s="13"/>
      <c r="G521" s="13"/>
      <c r="H521" s="13"/>
    </row>
    <row r="522" spans="2:8" ht="25.5">
      <c r="D522" s="14" t="s">
        <v>38</v>
      </c>
      <c r="E522" s="14" t="s">
        <v>115</v>
      </c>
      <c r="F522" s="14" t="s">
        <v>110</v>
      </c>
      <c r="G522" s="14" t="s">
        <v>7</v>
      </c>
      <c r="H522" s="14" t="s">
        <v>33</v>
      </c>
    </row>
    <row r="523" spans="2:8" ht="12.75">
      <c r="B523" s="15" t="s">
        <v>39</v>
      </c>
      <c r="C523" s="15"/>
      <c r="D523" s="224">
        <v>195.05199999999999</v>
      </c>
      <c r="E523" s="224">
        <v>22.812999999999999</v>
      </c>
      <c r="F523" s="224">
        <v>1.964</v>
      </c>
      <c r="G523" s="224">
        <v>-80.995999999999995</v>
      </c>
      <c r="H523" s="225">
        <f>SUM(D523:G523)</f>
        <v>138.83299999999997</v>
      </c>
    </row>
    <row r="524" spans="2:8" ht="12.75">
      <c r="B524" s="3" t="s">
        <v>40</v>
      </c>
      <c r="D524" s="224" t="s">
        <v>118</v>
      </c>
      <c r="E524" s="224" t="s">
        <v>118</v>
      </c>
      <c r="F524" s="224" t="s">
        <v>118</v>
      </c>
      <c r="G524" s="224" t="s">
        <v>118</v>
      </c>
      <c r="H524" s="225"/>
    </row>
    <row r="525" spans="2:8" ht="12.75">
      <c r="B525" s="19" t="s">
        <v>41</v>
      </c>
      <c r="C525" s="19"/>
      <c r="D525" s="224">
        <v>35.466999999999999</v>
      </c>
      <c r="E525" s="224">
        <v>18.568000000000001</v>
      </c>
      <c r="F525" s="224">
        <v>8.0429999999999993</v>
      </c>
      <c r="G525" s="224">
        <v>61.706000000000003</v>
      </c>
      <c r="H525" s="225">
        <f>SUM(D525:G525)</f>
        <v>123.78399999999999</v>
      </c>
    </row>
    <row r="526" spans="2:8">
      <c r="B526" s="366" t="s">
        <v>103</v>
      </c>
      <c r="C526" s="19"/>
      <c r="D526" s="224" t="s">
        <v>118</v>
      </c>
      <c r="E526" s="224" t="s">
        <v>118</v>
      </c>
      <c r="F526" s="224" t="s">
        <v>118</v>
      </c>
      <c r="G526" s="224">
        <v>0</v>
      </c>
      <c r="H526" s="225">
        <f>SUM(D526:G526)</f>
        <v>0</v>
      </c>
    </row>
    <row r="527" spans="2:8" ht="12.75">
      <c r="B527" s="19" t="s">
        <v>42</v>
      </c>
      <c r="C527" s="19"/>
      <c r="D527" s="224" t="s">
        <v>118</v>
      </c>
      <c r="E527" s="224" t="s">
        <v>118</v>
      </c>
      <c r="F527" s="224" t="s">
        <v>118</v>
      </c>
      <c r="G527" s="224" t="s">
        <v>118</v>
      </c>
      <c r="H527" s="225"/>
    </row>
    <row r="528" spans="2:8">
      <c r="B528" s="361" t="s">
        <v>88</v>
      </c>
      <c r="C528" s="20"/>
      <c r="D528" s="224">
        <v>25.56</v>
      </c>
      <c r="E528" s="224">
        <v>42.878999999999998</v>
      </c>
      <c r="F528" s="224">
        <v>8.6460000000000008</v>
      </c>
      <c r="G528" s="224">
        <v>7.9279999999999999</v>
      </c>
      <c r="H528" s="225">
        <f t="shared" ref="H528:H529" si="119">SUM(D528:G528)</f>
        <v>85.012999999999991</v>
      </c>
    </row>
    <row r="529" spans="2:8">
      <c r="B529" s="361" t="s">
        <v>81</v>
      </c>
      <c r="C529" s="20"/>
      <c r="D529" s="224" t="s">
        <v>118</v>
      </c>
      <c r="E529" s="224" t="s">
        <v>118</v>
      </c>
      <c r="F529" s="224" t="s">
        <v>118</v>
      </c>
      <c r="G529" s="224">
        <v>0</v>
      </c>
      <c r="H529" s="225">
        <f t="shared" si="119"/>
        <v>0</v>
      </c>
    </row>
    <row r="530" spans="2:8">
      <c r="B530" s="45" t="s">
        <v>203</v>
      </c>
      <c r="C530" s="187"/>
      <c r="D530" s="224" t="s">
        <v>118</v>
      </c>
      <c r="E530" s="224" t="s">
        <v>118</v>
      </c>
      <c r="F530" s="224" t="s">
        <v>118</v>
      </c>
      <c r="G530" s="224">
        <v>0</v>
      </c>
      <c r="H530" s="225">
        <f>SUM(D530:G530)</f>
        <v>0</v>
      </c>
    </row>
    <row r="531" spans="2:8">
      <c r="B531" s="362" t="s">
        <v>86</v>
      </c>
      <c r="C531" s="21"/>
      <c r="D531" s="224">
        <v>19.661000000000001</v>
      </c>
      <c r="E531" s="224" t="s">
        <v>118</v>
      </c>
      <c r="F531" s="224" t="s">
        <v>118</v>
      </c>
      <c r="G531" s="224" t="s">
        <v>118</v>
      </c>
      <c r="H531" s="225">
        <f>SUM(D531:G531)</f>
        <v>19.661000000000001</v>
      </c>
    </row>
    <row r="532" spans="2:8" ht="12.75">
      <c r="B532" s="20" t="s">
        <v>17</v>
      </c>
      <c r="C532" s="20"/>
      <c r="D532" s="224" t="s">
        <v>118</v>
      </c>
      <c r="E532" s="224" t="s">
        <v>118</v>
      </c>
      <c r="F532" s="224" t="s">
        <v>118</v>
      </c>
      <c r="G532" s="224">
        <v>6.3869999999999996</v>
      </c>
      <c r="H532" s="225">
        <f t="shared" ref="H532:H536" si="120">SUM(D532:G532)</f>
        <v>6.3869999999999996</v>
      </c>
    </row>
    <row r="533" spans="2:8" ht="12.75">
      <c r="B533" s="15" t="s">
        <v>27</v>
      </c>
      <c r="C533" s="15"/>
      <c r="D533" s="226">
        <f>SUM(D523,D525:D526,D528:D532)</f>
        <v>275.74</v>
      </c>
      <c r="E533" s="226">
        <f>SUM(E523,E525:E526,E528:E532)</f>
        <v>84.259999999999991</v>
      </c>
      <c r="F533" s="226">
        <f>SUM(F523,F525:F526,F528:F532)</f>
        <v>18.652999999999999</v>
      </c>
      <c r="G533" s="226">
        <f>SUM(G523,G525:G526,G528:G532)</f>
        <v>-4.9749999999999917</v>
      </c>
      <c r="H533" s="226">
        <f t="shared" si="120"/>
        <v>373.67800000000005</v>
      </c>
    </row>
    <row r="534" spans="2:8" ht="12.75">
      <c r="B534" s="24" t="s">
        <v>41</v>
      </c>
      <c r="C534" s="24"/>
      <c r="D534" s="225">
        <f>-D525</f>
        <v>-35.466999999999999</v>
      </c>
      <c r="E534" s="225">
        <f>-E525</f>
        <v>-18.568000000000001</v>
      </c>
      <c r="F534" s="225">
        <f>-F525</f>
        <v>-8.0429999999999993</v>
      </c>
      <c r="G534" s="225">
        <f>-G525</f>
        <v>-61.706000000000003</v>
      </c>
      <c r="H534" s="225">
        <f t="shared" si="120"/>
        <v>-123.78399999999999</v>
      </c>
    </row>
    <row r="535" spans="2:8" ht="12.75">
      <c r="B535" s="367" t="s">
        <v>196</v>
      </c>
      <c r="C535" s="24"/>
      <c r="D535" s="224">
        <v>0.95099999999999996</v>
      </c>
      <c r="E535" s="224" t="s">
        <v>118</v>
      </c>
      <c r="F535" s="224" t="s">
        <v>118</v>
      </c>
      <c r="G535" s="224" t="s">
        <v>118</v>
      </c>
      <c r="H535" s="225">
        <f t="shared" si="120"/>
        <v>0.95099999999999996</v>
      </c>
    </row>
    <row r="536" spans="2:8">
      <c r="B536" s="367" t="s">
        <v>204</v>
      </c>
      <c r="C536" s="24"/>
      <c r="D536" s="224" t="s">
        <v>118</v>
      </c>
      <c r="E536" s="224" t="s">
        <v>118</v>
      </c>
      <c r="F536" s="224" t="s">
        <v>118</v>
      </c>
      <c r="G536" s="224">
        <v>0</v>
      </c>
      <c r="H536" s="225">
        <f t="shared" si="120"/>
        <v>0</v>
      </c>
    </row>
    <row r="537" spans="2:8" ht="12.75">
      <c r="B537" s="24" t="s">
        <v>43</v>
      </c>
      <c r="C537" s="24"/>
      <c r="D537" s="224" t="s">
        <v>118</v>
      </c>
      <c r="E537" s="224" t="s">
        <v>118</v>
      </c>
      <c r="F537" s="224" t="s">
        <v>118</v>
      </c>
      <c r="G537" s="224" t="s">
        <v>118</v>
      </c>
      <c r="H537" s="225"/>
    </row>
    <row r="538" spans="2:8">
      <c r="B538" s="366" t="s">
        <v>88</v>
      </c>
      <c r="C538" s="19"/>
      <c r="D538" s="224">
        <v>2.875</v>
      </c>
      <c r="E538" s="224">
        <v>3.4239999999999999</v>
      </c>
      <c r="F538" s="224">
        <v>0.34399999999999997</v>
      </c>
      <c r="G538" s="224">
        <v>11.287000000000001</v>
      </c>
      <c r="H538" s="225">
        <f t="shared" ref="H538:H539" si="121">SUM(D538:G538)</f>
        <v>17.93</v>
      </c>
    </row>
    <row r="539" spans="2:8">
      <c r="B539" s="366" t="s">
        <v>81</v>
      </c>
      <c r="C539" s="19"/>
      <c r="D539" s="224" t="s">
        <v>118</v>
      </c>
      <c r="E539" s="224" t="s">
        <v>118</v>
      </c>
      <c r="F539" s="224" t="s">
        <v>118</v>
      </c>
      <c r="G539" s="224">
        <v>0</v>
      </c>
      <c r="H539" s="225">
        <f t="shared" si="121"/>
        <v>0</v>
      </c>
    </row>
    <row r="540" spans="2:8">
      <c r="B540" s="366" t="s">
        <v>82</v>
      </c>
      <c r="C540" s="19"/>
      <c r="D540" s="224" t="s">
        <v>118</v>
      </c>
      <c r="E540" s="224" t="s">
        <v>118</v>
      </c>
      <c r="F540" s="224" t="s">
        <v>118</v>
      </c>
      <c r="G540" s="224">
        <v>0</v>
      </c>
      <c r="H540" s="225">
        <f>SUM(D540:G540)</f>
        <v>0</v>
      </c>
    </row>
    <row r="541" spans="2:8">
      <c r="B541" s="45" t="s">
        <v>202</v>
      </c>
      <c r="C541" s="186"/>
      <c r="D541" s="224" t="s">
        <v>118</v>
      </c>
      <c r="E541" s="224" t="s">
        <v>118</v>
      </c>
      <c r="F541" s="224" t="s">
        <v>118</v>
      </c>
      <c r="G541" s="224">
        <v>1.02</v>
      </c>
      <c r="H541" s="225">
        <f>SUM(D541:G541)</f>
        <v>1.02</v>
      </c>
    </row>
    <row r="542" spans="2:8" ht="12.75">
      <c r="B542" s="19" t="s">
        <v>17</v>
      </c>
      <c r="C542" s="19"/>
      <c r="D542" s="224" t="s">
        <v>118</v>
      </c>
      <c r="E542" s="224" t="s">
        <v>118</v>
      </c>
      <c r="F542" s="224" t="s">
        <v>118</v>
      </c>
      <c r="G542" s="224">
        <v>7.2069999999999999</v>
      </c>
      <c r="H542" s="225">
        <f t="shared" ref="H542:H543" si="122">SUM(D542:G542)</f>
        <v>7.2069999999999999</v>
      </c>
    </row>
    <row r="543" spans="2:8" ht="12.75">
      <c r="B543" s="15" t="s">
        <v>2</v>
      </c>
      <c r="C543" s="15"/>
      <c r="D543" s="22">
        <f>SUM(D533,D534:D536,D538:D542)</f>
        <v>244.09900000000002</v>
      </c>
      <c r="E543" s="22">
        <f>SUM(E533,E534:E536,E538:E542)</f>
        <v>69.116</v>
      </c>
      <c r="F543" s="22">
        <f>SUM(F533,F534:F536,F538:F542)</f>
        <v>10.953999999999999</v>
      </c>
      <c r="G543" s="22">
        <f>SUM(G533,G534:G536,G538:G542)</f>
        <v>-47.166999999999994</v>
      </c>
      <c r="H543" s="22">
        <f t="shared" si="122"/>
        <v>277.00200000000007</v>
      </c>
    </row>
    <row r="544" spans="2:8" ht="12.75">
      <c r="B544" s="3" t="s">
        <v>128</v>
      </c>
      <c r="D544" s="55"/>
      <c r="E544" s="55"/>
      <c r="F544" s="55"/>
      <c r="G544" s="55"/>
      <c r="H544" s="55"/>
    </row>
    <row r="545" spans="2:8">
      <c r="B545" s="361" t="s">
        <v>88</v>
      </c>
      <c r="C545" s="20"/>
      <c r="D545" s="17">
        <f>SUM(D528,D538)</f>
        <v>28.434999999999999</v>
      </c>
      <c r="E545" s="17">
        <f>SUM(E528,E538)</f>
        <v>46.302999999999997</v>
      </c>
      <c r="F545" s="17">
        <f>SUM(F528,F538)</f>
        <v>8.99</v>
      </c>
      <c r="G545" s="17">
        <f>SUM(G528,G538)</f>
        <v>19.215</v>
      </c>
      <c r="H545" s="17">
        <f>SUM(D545:G545)</f>
        <v>102.943</v>
      </c>
    </row>
    <row r="546" spans="2:8">
      <c r="B546" s="362" t="s">
        <v>86</v>
      </c>
      <c r="C546" s="21"/>
      <c r="D546" s="17">
        <f>+D531</f>
        <v>19.661000000000001</v>
      </c>
      <c r="E546" s="17"/>
      <c r="F546" s="17"/>
      <c r="G546" s="17"/>
      <c r="H546" s="17">
        <f>SUM(D546:G546)</f>
        <v>19.661000000000001</v>
      </c>
    </row>
    <row r="547" spans="2:8">
      <c r="B547" s="362" t="s">
        <v>79</v>
      </c>
      <c r="C547" s="21"/>
      <c r="D547" s="17"/>
      <c r="E547" s="17"/>
      <c r="F547" s="17"/>
      <c r="G547" s="17">
        <f>-'Consolidated Reconciliations'!T14</f>
        <v>-17.588000000000001</v>
      </c>
      <c r="H547" s="17">
        <f>SUM(D547:G547)</f>
        <v>-17.588000000000001</v>
      </c>
    </row>
    <row r="548" spans="2:8" ht="13.5" thickBot="1">
      <c r="B548" s="15" t="s">
        <v>122</v>
      </c>
      <c r="C548" s="15"/>
      <c r="D548" s="25">
        <f>D543-D545-D546-D547</f>
        <v>196.00300000000001</v>
      </c>
      <c r="E548" s="25">
        <f t="shared" ref="E548:H548" si="123">E543-E545-E546-E547</f>
        <v>22.813000000000002</v>
      </c>
      <c r="F548" s="25">
        <f t="shared" si="123"/>
        <v>1.9639999999999986</v>
      </c>
      <c r="G548" s="25">
        <f t="shared" si="123"/>
        <v>-48.79399999999999</v>
      </c>
      <c r="H548" s="25">
        <f t="shared" si="123"/>
        <v>171.98600000000008</v>
      </c>
    </row>
    <row r="549" spans="2:8" ht="15" thickTop="1"/>
    <row r="551" spans="2:8" ht="15.75">
      <c r="B551" s="12" t="s">
        <v>159</v>
      </c>
      <c r="C551" s="12"/>
      <c r="D551" s="26"/>
      <c r="E551" s="26"/>
      <c r="F551" s="26"/>
      <c r="G551" s="26"/>
      <c r="H551" s="18"/>
    </row>
    <row r="552" spans="2:8" ht="15.75">
      <c r="B552" s="12"/>
      <c r="C552" s="12"/>
      <c r="D552" s="26"/>
      <c r="E552" s="26"/>
      <c r="F552" s="26"/>
      <c r="G552" s="26"/>
      <c r="H552" s="18"/>
    </row>
    <row r="553" spans="2:8" ht="12.75">
      <c r="D553" s="13" t="s">
        <v>160</v>
      </c>
      <c r="E553" s="13"/>
      <c r="F553" s="13"/>
      <c r="G553" s="13"/>
      <c r="H553" s="13"/>
    </row>
    <row r="554" spans="2:8" ht="25.5">
      <c r="D554" s="14" t="s">
        <v>38</v>
      </c>
      <c r="E554" s="14" t="s">
        <v>115</v>
      </c>
      <c r="F554" s="14" t="s">
        <v>110</v>
      </c>
      <c r="G554" s="14" t="s">
        <v>7</v>
      </c>
      <c r="H554" s="14" t="s">
        <v>33</v>
      </c>
    </row>
    <row r="555" spans="2:8" ht="12.75">
      <c r="B555" s="15" t="s">
        <v>39</v>
      </c>
      <c r="C555" s="15"/>
      <c r="D555" s="224">
        <v>182.19900000000001</v>
      </c>
      <c r="E555" s="224">
        <v>28.504999999999999</v>
      </c>
      <c r="F555" s="224">
        <v>5.8259999999999996</v>
      </c>
      <c r="G555" s="224">
        <v>-79.766999999999996</v>
      </c>
      <c r="H555" s="225">
        <f>SUM(D555:G555)</f>
        <v>136.76300000000001</v>
      </c>
    </row>
    <row r="556" spans="2:8" ht="12.75">
      <c r="B556" s="3" t="s">
        <v>40</v>
      </c>
      <c r="D556" s="224"/>
      <c r="E556" s="224"/>
      <c r="F556" s="224"/>
      <c r="G556" s="224"/>
      <c r="H556" s="225"/>
    </row>
    <row r="557" spans="2:8" ht="12.75">
      <c r="B557" s="19" t="s">
        <v>41</v>
      </c>
      <c r="C557" s="19"/>
      <c r="D557" s="224">
        <v>41.631999999999998</v>
      </c>
      <c r="E557" s="224">
        <v>18.710999999999999</v>
      </c>
      <c r="F557" s="224">
        <v>7.8440000000000003</v>
      </c>
      <c r="G557" s="224">
        <v>61.965000000000003</v>
      </c>
      <c r="H557" s="225">
        <f>SUM(D557:G557)</f>
        <v>130.15199999999999</v>
      </c>
    </row>
    <row r="558" spans="2:8">
      <c r="B558" s="366" t="s">
        <v>103</v>
      </c>
      <c r="C558" s="19"/>
      <c r="D558" s="224" t="s">
        <v>118</v>
      </c>
      <c r="E558" s="224" t="s">
        <v>118</v>
      </c>
      <c r="F558" s="224" t="s">
        <v>118</v>
      </c>
      <c r="G558" s="224">
        <v>0</v>
      </c>
      <c r="H558" s="225">
        <f>SUM(D558:G558)</f>
        <v>0</v>
      </c>
    </row>
    <row r="559" spans="2:8" ht="12.75">
      <c r="B559" s="19" t="s">
        <v>42</v>
      </c>
      <c r="C559" s="19"/>
      <c r="D559" s="224" t="s">
        <v>118</v>
      </c>
      <c r="E559" s="224" t="s">
        <v>118</v>
      </c>
      <c r="F559" s="224" t="s">
        <v>118</v>
      </c>
      <c r="G559" s="224" t="s">
        <v>118</v>
      </c>
      <c r="H559" s="225"/>
    </row>
    <row r="560" spans="2:8">
      <c r="B560" s="361" t="s">
        <v>88</v>
      </c>
      <c r="C560" s="20"/>
      <c r="D560" s="224">
        <v>26.564</v>
      </c>
      <c r="E560" s="224">
        <v>43.213000000000001</v>
      </c>
      <c r="F560" s="224">
        <v>9.3989999999999991</v>
      </c>
      <c r="G560" s="224">
        <v>6.3760000000000003</v>
      </c>
      <c r="H560" s="225">
        <f t="shared" ref="H560:H561" si="124">SUM(D560:G560)</f>
        <v>85.552000000000007</v>
      </c>
    </row>
    <row r="561" spans="2:8">
      <c r="B561" s="361" t="s">
        <v>81</v>
      </c>
      <c r="C561" s="20"/>
      <c r="D561" s="224" t="s">
        <v>118</v>
      </c>
      <c r="E561" s="224" t="s">
        <v>118</v>
      </c>
      <c r="F561" s="224" t="s">
        <v>118</v>
      </c>
      <c r="G561" s="224">
        <v>0</v>
      </c>
      <c r="H561" s="225">
        <f t="shared" si="124"/>
        <v>0</v>
      </c>
    </row>
    <row r="562" spans="2:8">
      <c r="B562" s="45" t="s">
        <v>203</v>
      </c>
      <c r="C562" s="187"/>
      <c r="D562" s="224" t="s">
        <v>118</v>
      </c>
      <c r="E562" s="224" t="s">
        <v>118</v>
      </c>
      <c r="F562" s="224" t="s">
        <v>118</v>
      </c>
      <c r="G562" s="224">
        <v>0</v>
      </c>
      <c r="H562" s="225">
        <f>SUM(D562:G562)</f>
        <v>0</v>
      </c>
    </row>
    <row r="563" spans="2:8">
      <c r="B563" s="362" t="s">
        <v>86</v>
      </c>
      <c r="C563" s="21"/>
      <c r="D563" s="224">
        <v>18.207000000000001</v>
      </c>
      <c r="E563" s="224" t="s">
        <v>118</v>
      </c>
      <c r="F563" s="224" t="s">
        <v>118</v>
      </c>
      <c r="G563" s="224" t="s">
        <v>118</v>
      </c>
      <c r="H563" s="225">
        <f>SUM(D563:G563)</f>
        <v>18.207000000000001</v>
      </c>
    </row>
    <row r="564" spans="2:8" ht="12.75">
      <c r="B564" s="20" t="s">
        <v>17</v>
      </c>
      <c r="C564" s="20"/>
      <c r="D564" s="224" t="s">
        <v>118</v>
      </c>
      <c r="E564" s="224" t="s">
        <v>118</v>
      </c>
      <c r="F564" s="224" t="s">
        <v>118</v>
      </c>
      <c r="G564" s="224">
        <v>7.1120000000000001</v>
      </c>
      <c r="H564" s="225">
        <f t="shared" ref="H564:H568" si="125">SUM(D564:G564)</f>
        <v>7.1120000000000001</v>
      </c>
    </row>
    <row r="565" spans="2:8" ht="12.75">
      <c r="B565" s="15" t="s">
        <v>27</v>
      </c>
      <c r="C565" s="15"/>
      <c r="D565" s="226">
        <f>SUM(D555,D557:D558,D560:D564)</f>
        <v>268.60200000000003</v>
      </c>
      <c r="E565" s="226">
        <f>SUM(E555,E557:E558,E560:E564)</f>
        <v>90.429000000000002</v>
      </c>
      <c r="F565" s="226">
        <f>SUM(F555,F557:F558,F560:F564)</f>
        <v>23.068999999999999</v>
      </c>
      <c r="G565" s="226">
        <f>SUM(G555,G557:G558,G560:G564)</f>
        <v>-4.3139999999999912</v>
      </c>
      <c r="H565" s="226">
        <f t="shared" si="125"/>
        <v>377.78600000000012</v>
      </c>
    </row>
    <row r="566" spans="2:8" ht="12.75">
      <c r="B566" s="24" t="s">
        <v>41</v>
      </c>
      <c r="C566" s="24"/>
      <c r="D566" s="225">
        <f>-D557</f>
        <v>-41.631999999999998</v>
      </c>
      <c r="E566" s="225">
        <f>-E557</f>
        <v>-18.710999999999999</v>
      </c>
      <c r="F566" s="225">
        <f>-F557</f>
        <v>-7.8440000000000003</v>
      </c>
      <c r="G566" s="225">
        <f>-G557</f>
        <v>-61.965000000000003</v>
      </c>
      <c r="H566" s="225">
        <f t="shared" si="125"/>
        <v>-130.15199999999999</v>
      </c>
    </row>
    <row r="567" spans="2:8" ht="12.75">
      <c r="B567" s="367" t="s">
        <v>196</v>
      </c>
      <c r="C567" s="24"/>
      <c r="D567" s="224">
        <v>0.33300000000000002</v>
      </c>
      <c r="E567" s="224" t="s">
        <v>118</v>
      </c>
      <c r="F567" s="224" t="s">
        <v>118</v>
      </c>
      <c r="G567" s="224" t="s">
        <v>118</v>
      </c>
      <c r="H567" s="225">
        <f t="shared" si="125"/>
        <v>0.33300000000000002</v>
      </c>
    </row>
    <row r="568" spans="2:8">
      <c r="B568" s="367" t="s">
        <v>204</v>
      </c>
      <c r="C568" s="24"/>
      <c r="D568" s="224" t="s">
        <v>118</v>
      </c>
      <c r="E568" s="224" t="s">
        <v>118</v>
      </c>
      <c r="F568" s="224" t="s">
        <v>118</v>
      </c>
      <c r="G568" s="224">
        <v>0</v>
      </c>
      <c r="H568" s="225">
        <f t="shared" si="125"/>
        <v>0</v>
      </c>
    </row>
    <row r="569" spans="2:8" ht="12.75">
      <c r="B569" s="24" t="s">
        <v>43</v>
      </c>
      <c r="C569" s="24"/>
      <c r="D569" s="224" t="s">
        <v>118</v>
      </c>
      <c r="E569" s="224" t="s">
        <v>118</v>
      </c>
      <c r="F569" s="224" t="s">
        <v>118</v>
      </c>
      <c r="G569" s="224" t="s">
        <v>118</v>
      </c>
      <c r="H569" s="225"/>
    </row>
    <row r="570" spans="2:8">
      <c r="B570" s="366" t="s">
        <v>88</v>
      </c>
      <c r="C570" s="19"/>
      <c r="D570" s="224">
        <v>2.6789999999999998</v>
      </c>
      <c r="E570" s="224">
        <v>2.3759999999999999</v>
      </c>
      <c r="F570" s="224">
        <v>0.89200000000000002</v>
      </c>
      <c r="G570" s="224">
        <v>11.233000000000001</v>
      </c>
      <c r="H570" s="225">
        <f t="shared" ref="H570:H571" si="126">SUM(D570:G570)</f>
        <v>17.18</v>
      </c>
    </row>
    <row r="571" spans="2:8">
      <c r="B571" s="366" t="s">
        <v>81</v>
      </c>
      <c r="C571" s="19"/>
      <c r="D571" s="224" t="s">
        <v>118</v>
      </c>
      <c r="E571" s="224" t="s">
        <v>118</v>
      </c>
      <c r="F571" s="224" t="s">
        <v>118</v>
      </c>
      <c r="G571" s="224">
        <v>0</v>
      </c>
      <c r="H571" s="225">
        <f t="shared" si="126"/>
        <v>0</v>
      </c>
    </row>
    <row r="572" spans="2:8">
      <c r="B572" s="366" t="s">
        <v>82</v>
      </c>
      <c r="C572" s="19"/>
      <c r="D572" s="224" t="s">
        <v>118</v>
      </c>
      <c r="E572" s="224" t="s">
        <v>118</v>
      </c>
      <c r="F572" s="224" t="s">
        <v>118</v>
      </c>
      <c r="G572" s="224">
        <v>0</v>
      </c>
      <c r="H572" s="225">
        <f>SUM(D572:G572)</f>
        <v>0</v>
      </c>
    </row>
    <row r="573" spans="2:8">
      <c r="B573" s="45" t="s">
        <v>202</v>
      </c>
      <c r="C573" s="186"/>
      <c r="D573" s="224" t="s">
        <v>118</v>
      </c>
      <c r="E573" s="224" t="s">
        <v>118</v>
      </c>
      <c r="F573" s="224" t="s">
        <v>118</v>
      </c>
      <c r="G573" s="224">
        <v>5.2249999999999996</v>
      </c>
      <c r="H573" s="225">
        <f>SUM(D573:G573)</f>
        <v>5.2249999999999996</v>
      </c>
    </row>
    <row r="574" spans="2:8" ht="12.75">
      <c r="B574" s="19" t="s">
        <v>17</v>
      </c>
      <c r="C574" s="19"/>
      <c r="D574" s="224" t="s">
        <v>118</v>
      </c>
      <c r="E574" s="224" t="s">
        <v>118</v>
      </c>
      <c r="F574" s="224" t="s">
        <v>118</v>
      </c>
      <c r="G574" s="224">
        <v>8.1329999999999991</v>
      </c>
      <c r="H574" s="225">
        <f t="shared" ref="H574:H575" si="127">SUM(D574:G574)</f>
        <v>8.1329999999999991</v>
      </c>
    </row>
    <row r="575" spans="2:8" ht="12.75">
      <c r="B575" s="15" t="s">
        <v>2</v>
      </c>
      <c r="C575" s="15"/>
      <c r="D575" s="22">
        <f>SUM(D565,D566:D568,D570:D574)</f>
        <v>229.98200000000003</v>
      </c>
      <c r="E575" s="22">
        <f>SUM(E565,E566:E568,E570:E574)</f>
        <v>74.094000000000008</v>
      </c>
      <c r="F575" s="22">
        <f>SUM(F565,F566:F568,F570:F574)</f>
        <v>16.116999999999997</v>
      </c>
      <c r="G575" s="22">
        <f>SUM(G565,G566:G568,G570:G574)</f>
        <v>-41.687999999999988</v>
      </c>
      <c r="H575" s="22">
        <f t="shared" si="127"/>
        <v>278.50500000000005</v>
      </c>
    </row>
    <row r="576" spans="2:8" ht="12.75">
      <c r="B576" s="3" t="s">
        <v>128</v>
      </c>
      <c r="D576" s="243"/>
      <c r="E576" s="243"/>
      <c r="F576" s="243"/>
      <c r="G576" s="243"/>
      <c r="H576" s="243"/>
    </row>
    <row r="577" spans="2:8">
      <c r="B577" s="361" t="s">
        <v>88</v>
      </c>
      <c r="C577" s="20"/>
      <c r="D577" s="17">
        <f>SUM(D560,D570)</f>
        <v>29.242999999999999</v>
      </c>
      <c r="E577" s="17">
        <f>SUM(E560,E570)</f>
        <v>45.588999999999999</v>
      </c>
      <c r="F577" s="17">
        <f>SUM(F560,F570)</f>
        <v>10.290999999999999</v>
      </c>
      <c r="G577" s="17">
        <f>SUM(G560,G570)</f>
        <v>17.609000000000002</v>
      </c>
      <c r="H577" s="17">
        <f>SUM(D577:G577)</f>
        <v>102.732</v>
      </c>
    </row>
    <row r="578" spans="2:8">
      <c r="B578" s="362" t="s">
        <v>86</v>
      </c>
      <c r="C578" s="21"/>
      <c r="D578" s="17">
        <f>+D563</f>
        <v>18.207000000000001</v>
      </c>
      <c r="E578" s="17"/>
      <c r="F578" s="17"/>
      <c r="G578" s="17"/>
      <c r="H578" s="17">
        <f>SUM(D578:G578)</f>
        <v>18.207000000000001</v>
      </c>
    </row>
    <row r="579" spans="2:8">
      <c r="B579" s="362" t="s">
        <v>79</v>
      </c>
      <c r="C579" s="21"/>
      <c r="D579" s="17"/>
      <c r="E579" s="17"/>
      <c r="F579" s="17"/>
      <c r="G579" s="17">
        <f>-'Consolidated Reconciliations'!U14</f>
        <v>-16.407</v>
      </c>
      <c r="H579" s="17">
        <f>SUM(D579:G579)</f>
        <v>-16.407</v>
      </c>
    </row>
    <row r="580" spans="2:8" ht="13.5" thickBot="1">
      <c r="B580" s="15" t="s">
        <v>122</v>
      </c>
      <c r="C580" s="15"/>
      <c r="D580" s="25">
        <f>D575-D577-D578-D579</f>
        <v>182.53200000000004</v>
      </c>
      <c r="E580" s="25">
        <f t="shared" ref="E580:H580" si="128">E575-E577-E578-E579</f>
        <v>28.50500000000001</v>
      </c>
      <c r="F580" s="25">
        <f t="shared" si="128"/>
        <v>5.8259999999999987</v>
      </c>
      <c r="G580" s="25">
        <f t="shared" si="128"/>
        <v>-42.889999999999986</v>
      </c>
      <c r="H580" s="25">
        <f t="shared" si="128"/>
        <v>173.97300000000007</v>
      </c>
    </row>
    <row r="581" spans="2:8" ht="15" thickTop="1"/>
    <row r="582" spans="2:8">
      <c r="B582" s="250"/>
      <c r="C582" s="250"/>
      <c r="D582" s="31"/>
    </row>
    <row r="585" spans="2:8" ht="15.75">
      <c r="B585" s="12" t="s">
        <v>163</v>
      </c>
      <c r="C585" s="12"/>
      <c r="D585" s="26"/>
      <c r="E585" s="26"/>
      <c r="F585" s="26"/>
      <c r="G585" s="26"/>
      <c r="H585" s="18"/>
    </row>
    <row r="586" spans="2:8" ht="15.75">
      <c r="B586" s="12"/>
      <c r="C586" s="12"/>
      <c r="D586" s="26"/>
      <c r="E586" s="26"/>
      <c r="F586" s="26"/>
      <c r="G586" s="26"/>
      <c r="H586" s="18"/>
    </row>
    <row r="587" spans="2:8" ht="12.75">
      <c r="D587" s="13" t="s">
        <v>164</v>
      </c>
      <c r="E587" s="13"/>
      <c r="F587" s="13"/>
      <c r="G587" s="13"/>
      <c r="H587" s="13"/>
    </row>
    <row r="588" spans="2:8" ht="25.5">
      <c r="D588" s="14" t="s">
        <v>38</v>
      </c>
      <c r="E588" s="14" t="s">
        <v>115</v>
      </c>
      <c r="F588" s="14" t="s">
        <v>110</v>
      </c>
      <c r="G588" s="14" t="s">
        <v>7</v>
      </c>
      <c r="H588" s="14" t="s">
        <v>33</v>
      </c>
    </row>
    <row r="589" spans="2:8" ht="12.75">
      <c r="B589" s="15" t="s">
        <v>39</v>
      </c>
      <c r="C589" s="15"/>
      <c r="D589" s="224">
        <v>165.33</v>
      </c>
      <c r="E589" s="224">
        <v>29.116</v>
      </c>
      <c r="F589" s="224">
        <v>2.9540000000000002</v>
      </c>
      <c r="G589" s="224">
        <v>-76.381</v>
      </c>
      <c r="H589" s="225">
        <f>SUM(D589:G589)</f>
        <v>121.01900000000003</v>
      </c>
    </row>
    <row r="590" spans="2:8" ht="12.75">
      <c r="B590" s="3" t="s">
        <v>40</v>
      </c>
      <c r="D590" s="224"/>
      <c r="E590" s="224"/>
      <c r="F590" s="224"/>
      <c r="G590" s="224"/>
      <c r="H590" s="225"/>
    </row>
    <row r="591" spans="2:8" ht="12.75">
      <c r="B591" s="19" t="s">
        <v>41</v>
      </c>
      <c r="C591" s="19"/>
      <c r="D591" s="224">
        <v>42.694000000000003</v>
      </c>
      <c r="E591" s="224">
        <v>18.181000000000001</v>
      </c>
      <c r="F591" s="224">
        <v>8.3230000000000004</v>
      </c>
      <c r="G591" s="224">
        <v>60.280999999999999</v>
      </c>
      <c r="H591" s="225">
        <f>SUM(D591:G591)</f>
        <v>129.47900000000001</v>
      </c>
    </row>
    <row r="592" spans="2:8">
      <c r="B592" s="366" t="s">
        <v>103</v>
      </c>
      <c r="C592" s="19"/>
      <c r="D592" s="224" t="s">
        <v>118</v>
      </c>
      <c r="E592" s="224" t="s">
        <v>118</v>
      </c>
      <c r="F592" s="224" t="s">
        <v>118</v>
      </c>
      <c r="G592" s="224">
        <v>0</v>
      </c>
      <c r="H592" s="225">
        <f>SUM(D592:G592)</f>
        <v>0</v>
      </c>
    </row>
    <row r="593" spans="2:8" ht="12.75">
      <c r="B593" s="19" t="s">
        <v>42</v>
      </c>
      <c r="C593" s="19"/>
      <c r="D593" s="224" t="s">
        <v>118</v>
      </c>
      <c r="E593" s="224" t="s">
        <v>118</v>
      </c>
      <c r="F593" s="224" t="s">
        <v>118</v>
      </c>
      <c r="G593" s="224" t="s">
        <v>118</v>
      </c>
      <c r="H593" s="225"/>
    </row>
    <row r="594" spans="2:8">
      <c r="B594" s="361" t="s">
        <v>88</v>
      </c>
      <c r="C594" s="20"/>
      <c r="D594" s="224">
        <v>27.370999999999999</v>
      </c>
      <c r="E594" s="224">
        <v>43.332000000000001</v>
      </c>
      <c r="F594" s="224">
        <v>10.090999999999999</v>
      </c>
      <c r="G594" s="224">
        <v>6.3689999999999998</v>
      </c>
      <c r="H594" s="225">
        <f t="shared" ref="H594:H595" si="129">SUM(D594:G594)</f>
        <v>87.162999999999997</v>
      </c>
    </row>
    <row r="595" spans="2:8">
      <c r="B595" s="361" t="s">
        <v>81</v>
      </c>
      <c r="C595" s="20"/>
      <c r="D595" s="224" t="s">
        <v>118</v>
      </c>
      <c r="E595" s="224" t="s">
        <v>118</v>
      </c>
      <c r="F595" s="224" t="s">
        <v>118</v>
      </c>
      <c r="G595" s="224">
        <v>0</v>
      </c>
      <c r="H595" s="225">
        <f t="shared" si="129"/>
        <v>0</v>
      </c>
    </row>
    <row r="596" spans="2:8">
      <c r="B596" s="45" t="s">
        <v>203</v>
      </c>
      <c r="C596" s="187"/>
      <c r="D596" s="224" t="s">
        <v>118</v>
      </c>
      <c r="E596" s="224" t="s">
        <v>118</v>
      </c>
      <c r="F596" s="224" t="s">
        <v>118</v>
      </c>
      <c r="G596" s="224">
        <v>0</v>
      </c>
      <c r="H596" s="225">
        <f>SUM(D596:G596)</f>
        <v>0</v>
      </c>
    </row>
    <row r="597" spans="2:8">
      <c r="B597" s="362" t="s">
        <v>86</v>
      </c>
      <c r="C597" s="21"/>
      <c r="D597" s="224">
        <v>20.297999999999998</v>
      </c>
      <c r="E597" s="224">
        <v>0</v>
      </c>
      <c r="F597" s="224">
        <v>0</v>
      </c>
      <c r="G597" s="224">
        <v>0</v>
      </c>
      <c r="H597" s="225">
        <f>SUM(D597:G597)</f>
        <v>20.297999999999998</v>
      </c>
    </row>
    <row r="598" spans="2:8" ht="12.75">
      <c r="B598" s="20" t="s">
        <v>17</v>
      </c>
      <c r="C598" s="20"/>
      <c r="D598" s="224">
        <v>0</v>
      </c>
      <c r="E598" s="224">
        <v>0</v>
      </c>
      <c r="F598" s="224">
        <v>0</v>
      </c>
      <c r="G598" s="224">
        <v>7.407</v>
      </c>
      <c r="H598" s="225">
        <f t="shared" ref="H598:H602" si="130">SUM(D598:G598)</f>
        <v>7.407</v>
      </c>
    </row>
    <row r="599" spans="2:8" ht="12.75">
      <c r="B599" s="15" t="s">
        <v>27</v>
      </c>
      <c r="C599" s="15"/>
      <c r="D599" s="226">
        <f>SUM(D589,D591:D592,D594:D598)</f>
        <v>255.69300000000001</v>
      </c>
      <c r="E599" s="226">
        <f>SUM(E589,E591:E592,E594:E598)</f>
        <v>90.628999999999991</v>
      </c>
      <c r="F599" s="226">
        <f>SUM(F589,F591:F592,F594:F598)</f>
        <v>21.368000000000002</v>
      </c>
      <c r="G599" s="226">
        <f>SUM(G589,G591:G592,G594:G598)</f>
        <v>-2.3240000000000016</v>
      </c>
      <c r="H599" s="226">
        <f t="shared" si="130"/>
        <v>365.36599999999999</v>
      </c>
    </row>
    <row r="600" spans="2:8" ht="12.75">
      <c r="B600" s="24" t="s">
        <v>41</v>
      </c>
      <c r="C600" s="24"/>
      <c r="D600" s="225">
        <f>-D591</f>
        <v>-42.694000000000003</v>
      </c>
      <c r="E600" s="225">
        <f t="shared" ref="E600:G600" si="131">-E591</f>
        <v>-18.181000000000001</v>
      </c>
      <c r="F600" s="225">
        <f t="shared" si="131"/>
        <v>-8.3230000000000004</v>
      </c>
      <c r="G600" s="225">
        <f t="shared" si="131"/>
        <v>-60.280999999999999</v>
      </c>
      <c r="H600" s="225">
        <f t="shared" si="130"/>
        <v>-129.47900000000001</v>
      </c>
    </row>
    <row r="601" spans="2:8" ht="12.75">
      <c r="B601" s="367" t="s">
        <v>196</v>
      </c>
      <c r="C601" s="24"/>
      <c r="D601" s="224">
        <v>0.10100000000000001</v>
      </c>
      <c r="E601" s="224">
        <v>0</v>
      </c>
      <c r="F601" s="224">
        <v>0</v>
      </c>
      <c r="G601" s="224">
        <v>0</v>
      </c>
      <c r="H601" s="225">
        <f t="shared" si="130"/>
        <v>0.10100000000000001</v>
      </c>
    </row>
    <row r="602" spans="2:8">
      <c r="B602" s="367" t="s">
        <v>204</v>
      </c>
      <c r="C602" s="24"/>
      <c r="D602" s="224" t="s">
        <v>118</v>
      </c>
      <c r="E602" s="224" t="s">
        <v>118</v>
      </c>
      <c r="F602" s="224" t="s">
        <v>118</v>
      </c>
      <c r="G602" s="224">
        <v>0</v>
      </c>
      <c r="H602" s="225">
        <f t="shared" si="130"/>
        <v>0</v>
      </c>
    </row>
    <row r="603" spans="2:8" ht="12.75">
      <c r="B603" s="24" t="s">
        <v>43</v>
      </c>
      <c r="C603" s="24"/>
      <c r="D603" s="224" t="s">
        <v>118</v>
      </c>
      <c r="E603" s="224" t="s">
        <v>118</v>
      </c>
      <c r="F603" s="224" t="s">
        <v>118</v>
      </c>
      <c r="G603" s="224" t="s">
        <v>118</v>
      </c>
      <c r="H603" s="225"/>
    </row>
    <row r="604" spans="2:8">
      <c r="B604" s="366" t="s">
        <v>88</v>
      </c>
      <c r="C604" s="19"/>
      <c r="D604" s="224">
        <v>2.94</v>
      </c>
      <c r="E604" s="224">
        <v>3.5</v>
      </c>
      <c r="F604" s="224">
        <v>0.94899999999999995</v>
      </c>
      <c r="G604" s="224">
        <v>11.241</v>
      </c>
      <c r="H604" s="225">
        <f t="shared" ref="H604:H605" si="132">SUM(D604:G604)</f>
        <v>18.63</v>
      </c>
    </row>
    <row r="605" spans="2:8">
      <c r="B605" s="366" t="s">
        <v>81</v>
      </c>
      <c r="C605" s="19"/>
      <c r="D605" s="224" t="s">
        <v>118</v>
      </c>
      <c r="E605" s="224" t="s">
        <v>118</v>
      </c>
      <c r="F605" s="224" t="s">
        <v>118</v>
      </c>
      <c r="G605" s="224">
        <v>0</v>
      </c>
      <c r="H605" s="225">
        <f t="shared" si="132"/>
        <v>0</v>
      </c>
    </row>
    <row r="606" spans="2:8">
      <c r="B606" s="366" t="s">
        <v>82</v>
      </c>
      <c r="C606" s="19"/>
      <c r="D606" s="224" t="s">
        <v>118</v>
      </c>
      <c r="E606" s="224" t="s">
        <v>118</v>
      </c>
      <c r="F606" s="224" t="s">
        <v>118</v>
      </c>
      <c r="G606" s="224">
        <v>3.266</v>
      </c>
      <c r="H606" s="225">
        <f>SUM(D606:G606)</f>
        <v>3.266</v>
      </c>
    </row>
    <row r="607" spans="2:8">
      <c r="B607" s="45" t="s">
        <v>202</v>
      </c>
      <c r="C607" s="186"/>
      <c r="D607" s="224" t="s">
        <v>118</v>
      </c>
      <c r="E607" s="224" t="s">
        <v>118</v>
      </c>
      <c r="F607" s="224" t="s">
        <v>118</v>
      </c>
      <c r="G607" s="224">
        <v>1.25</v>
      </c>
      <c r="H607" s="225">
        <f>SUM(D607:G607)</f>
        <v>1.25</v>
      </c>
    </row>
    <row r="608" spans="2:8" ht="12.75">
      <c r="B608" s="19" t="s">
        <v>17</v>
      </c>
      <c r="C608" s="19"/>
      <c r="D608" s="224">
        <v>0</v>
      </c>
      <c r="E608" s="224">
        <v>0</v>
      </c>
      <c r="F608" s="224">
        <v>0</v>
      </c>
      <c r="G608" s="224">
        <v>8.4109999999999996</v>
      </c>
      <c r="H608" s="225">
        <f t="shared" ref="H608:H609" si="133">SUM(D608:G608)</f>
        <v>8.4109999999999996</v>
      </c>
    </row>
    <row r="609" spans="2:8" ht="12.75">
      <c r="B609" s="15" t="s">
        <v>2</v>
      </c>
      <c r="C609" s="15"/>
      <c r="D609" s="22">
        <f>SUM(D599,D600:D602,D604:D608)</f>
        <v>216.04000000000002</v>
      </c>
      <c r="E609" s="22">
        <f>SUM(E599,E600:E602,E604:E608)</f>
        <v>75.947999999999993</v>
      </c>
      <c r="F609" s="22">
        <f>SUM(F599,F600:F602,F604:F608)</f>
        <v>13.994000000000002</v>
      </c>
      <c r="G609" s="22">
        <f>SUM(G599,G600:G602,G604:G608)</f>
        <v>-38.437000000000005</v>
      </c>
      <c r="H609" s="22">
        <f t="shared" si="133"/>
        <v>267.54500000000002</v>
      </c>
    </row>
    <row r="610" spans="2:8" ht="12.75">
      <c r="B610" s="3" t="s">
        <v>128</v>
      </c>
      <c r="D610" s="55"/>
      <c r="E610" s="55"/>
      <c r="F610" s="55"/>
      <c r="G610" s="55"/>
      <c r="H610" s="55"/>
    </row>
    <row r="611" spans="2:8">
      <c r="B611" s="361" t="s">
        <v>88</v>
      </c>
      <c r="C611" s="20"/>
      <c r="D611" s="17">
        <f>SUM(D594,D604)</f>
        <v>30.311</v>
      </c>
      <c r="E611" s="17">
        <f>SUM(E594,E604)</f>
        <v>46.832000000000001</v>
      </c>
      <c r="F611" s="17">
        <f>SUM(F594,F604)</f>
        <v>11.04</v>
      </c>
      <c r="G611" s="17">
        <f>SUM(G594,G604)</f>
        <v>17.61</v>
      </c>
      <c r="H611" s="17">
        <f>SUM(D611:G611)</f>
        <v>105.79299999999999</v>
      </c>
    </row>
    <row r="612" spans="2:8">
      <c r="B612" s="362" t="s">
        <v>86</v>
      </c>
      <c r="C612" s="21"/>
      <c r="D612" s="17">
        <f>+D597</f>
        <v>20.297999999999998</v>
      </c>
      <c r="E612" s="17"/>
      <c r="F612" s="17"/>
      <c r="G612" s="17"/>
      <c r="H612" s="17">
        <f>SUM(D612:G612)</f>
        <v>20.297999999999998</v>
      </c>
    </row>
    <row r="613" spans="2:8">
      <c r="B613" s="362" t="s">
        <v>79</v>
      </c>
      <c r="C613" s="21"/>
      <c r="D613" s="17"/>
      <c r="E613" s="17"/>
      <c r="F613" s="17"/>
      <c r="G613" s="17">
        <f>-'Consolidated Reconciliations'!V14</f>
        <v>-16.422999999999998</v>
      </c>
      <c r="H613" s="17">
        <f>SUM(D613:G613)</f>
        <v>-16.422999999999998</v>
      </c>
    </row>
    <row r="614" spans="2:8" ht="13.5" thickBot="1">
      <c r="B614" s="15" t="s">
        <v>122</v>
      </c>
      <c r="C614" s="15"/>
      <c r="D614" s="25">
        <f>D609-D611-D612-D613</f>
        <v>165.43100000000001</v>
      </c>
      <c r="E614" s="25">
        <f t="shared" ref="E614:H614" si="134">E609-E611-E612-E613</f>
        <v>29.115999999999993</v>
      </c>
      <c r="F614" s="25">
        <f t="shared" si="134"/>
        <v>2.9540000000000024</v>
      </c>
      <c r="G614" s="25">
        <f t="shared" si="134"/>
        <v>-39.624000000000009</v>
      </c>
      <c r="H614" s="25">
        <f t="shared" si="134"/>
        <v>157.87700000000001</v>
      </c>
    </row>
    <row r="615" spans="2:8" ht="15" thickTop="1"/>
    <row r="616" spans="2:8">
      <c r="B616" s="250"/>
      <c r="C616" s="250"/>
      <c r="D616" s="31"/>
    </row>
    <row r="620" spans="2:8" ht="15.75">
      <c r="B620" s="12" t="s">
        <v>162</v>
      </c>
      <c r="C620" s="12"/>
      <c r="D620" s="26"/>
      <c r="E620" s="26"/>
      <c r="F620" s="26"/>
      <c r="G620" s="26"/>
      <c r="H620" s="18"/>
    </row>
    <row r="621" spans="2:8" ht="15.75">
      <c r="B621" s="12"/>
      <c r="C621" s="12"/>
      <c r="D621" s="26"/>
      <c r="E621" s="26"/>
      <c r="F621" s="26"/>
      <c r="G621" s="26"/>
      <c r="H621" s="18"/>
    </row>
    <row r="622" spans="2:8" ht="12.75">
      <c r="D622" s="13" t="s">
        <v>165</v>
      </c>
      <c r="E622" s="13"/>
      <c r="F622" s="13"/>
      <c r="G622" s="13"/>
      <c r="H622" s="13"/>
    </row>
    <row r="623" spans="2:8" ht="25.5">
      <c r="D623" s="14" t="s">
        <v>38</v>
      </c>
      <c r="E623" s="14" t="s">
        <v>115</v>
      </c>
      <c r="F623" s="14" t="s">
        <v>110</v>
      </c>
      <c r="G623" s="14" t="s">
        <v>7</v>
      </c>
      <c r="H623" s="14" t="s">
        <v>33</v>
      </c>
    </row>
    <row r="624" spans="2:8" ht="12.75">
      <c r="B624" s="15" t="s">
        <v>39</v>
      </c>
      <c r="C624" s="15"/>
      <c r="D624" s="224">
        <f>IFERROR(D589+D555+D523+D491,0)</f>
        <v>753.255</v>
      </c>
      <c r="E624" s="224">
        <f t="shared" ref="E624:H624" si="135">IFERROR(E589+E555+E523+E491,0)</f>
        <v>111.146</v>
      </c>
      <c r="F624" s="224">
        <f t="shared" si="135"/>
        <v>12.881</v>
      </c>
      <c r="G624" s="224">
        <f t="shared" si="135"/>
        <v>-315.26600000000002</v>
      </c>
      <c r="H624" s="224">
        <f t="shared" si="135"/>
        <v>562.01600000000008</v>
      </c>
    </row>
    <row r="625" spans="2:8" ht="12.75">
      <c r="B625" s="3" t="s">
        <v>40</v>
      </c>
      <c r="D625" s="224"/>
      <c r="E625" s="224"/>
      <c r="F625" s="224"/>
      <c r="G625" s="224"/>
      <c r="H625" s="225"/>
    </row>
    <row r="626" spans="2:8" ht="12.75">
      <c r="B626" s="19" t="s">
        <v>41</v>
      </c>
      <c r="C626" s="19"/>
      <c r="D626" s="224">
        <f t="shared" ref="D626:H626" si="136">IFERROR(D591+D557+D525+D493,0)</f>
        <v>160.298</v>
      </c>
      <c r="E626" s="224">
        <f t="shared" si="136"/>
        <v>73.676999999999992</v>
      </c>
      <c r="F626" s="224">
        <f t="shared" si="136"/>
        <v>33.626000000000005</v>
      </c>
      <c r="G626" s="224">
        <f t="shared" si="136"/>
        <v>245.92500000000001</v>
      </c>
      <c r="H626" s="224">
        <f t="shared" si="136"/>
        <v>513.52599999999995</v>
      </c>
    </row>
    <row r="627" spans="2:8">
      <c r="B627" s="366" t="s">
        <v>103</v>
      </c>
      <c r="C627" s="19"/>
      <c r="D627" s="224">
        <f t="shared" ref="D627:H627" si="137">IFERROR(D592+D558+D526+D494,0)</f>
        <v>0</v>
      </c>
      <c r="E627" s="224">
        <f t="shared" si="137"/>
        <v>0</v>
      </c>
      <c r="F627" s="224">
        <f t="shared" si="137"/>
        <v>0</v>
      </c>
      <c r="G627" s="224">
        <f t="shared" si="137"/>
        <v>0</v>
      </c>
      <c r="H627" s="225">
        <f t="shared" si="137"/>
        <v>0</v>
      </c>
    </row>
    <row r="628" spans="2:8" ht="12.75">
      <c r="B628" s="19" t="s">
        <v>42</v>
      </c>
      <c r="C628" s="19"/>
      <c r="D628" s="224" t="s">
        <v>118</v>
      </c>
      <c r="E628" s="224" t="s">
        <v>118</v>
      </c>
      <c r="F628" s="224" t="s">
        <v>118</v>
      </c>
      <c r="G628" s="224" t="s">
        <v>118</v>
      </c>
      <c r="H628" s="225"/>
    </row>
    <row r="629" spans="2:8">
      <c r="B629" s="361" t="s">
        <v>88</v>
      </c>
      <c r="C629" s="20"/>
      <c r="D629" s="224">
        <f t="shared" ref="D629:H629" si="138">IFERROR(D594+D560+D528+D496,0)</f>
        <v>106.87700000000001</v>
      </c>
      <c r="E629" s="224">
        <f t="shared" si="138"/>
        <v>170.25900000000001</v>
      </c>
      <c r="F629" s="224">
        <f t="shared" si="138"/>
        <v>36.826000000000001</v>
      </c>
      <c r="G629" s="224">
        <f t="shared" si="138"/>
        <v>27.692</v>
      </c>
      <c r="H629" s="224">
        <f t="shared" si="138"/>
        <v>341.654</v>
      </c>
    </row>
    <row r="630" spans="2:8">
      <c r="B630" s="361" t="s">
        <v>81</v>
      </c>
      <c r="C630" s="20"/>
      <c r="D630" s="224"/>
      <c r="E630" s="224"/>
      <c r="F630" s="224"/>
      <c r="G630" s="224"/>
      <c r="H630" s="225">
        <f t="shared" ref="H630" si="139">IFERROR(H595+H561+H529+H497,0)</f>
        <v>0</v>
      </c>
    </row>
    <row r="631" spans="2:8">
      <c r="B631" s="45" t="s">
        <v>203</v>
      </c>
      <c r="C631" s="187"/>
      <c r="D631" s="224"/>
      <c r="E631" s="224"/>
      <c r="F631" s="224"/>
      <c r="G631" s="224"/>
      <c r="H631" s="225">
        <f t="shared" ref="H631" si="140">IFERROR(H596+H562+H530+H498,0)</f>
        <v>0</v>
      </c>
    </row>
    <row r="632" spans="2:8">
      <c r="B632" s="362" t="s">
        <v>86</v>
      </c>
      <c r="C632" s="21"/>
      <c r="D632" s="224">
        <f t="shared" ref="D632:H632" si="141">IFERROR(D597+D563+D531+D499,0)</f>
        <v>77.622</v>
      </c>
      <c r="E632" s="224">
        <f t="shared" si="141"/>
        <v>0</v>
      </c>
      <c r="F632" s="224">
        <f t="shared" si="141"/>
        <v>0</v>
      </c>
      <c r="G632" s="224">
        <f t="shared" si="141"/>
        <v>0</v>
      </c>
      <c r="H632" s="225">
        <f t="shared" si="141"/>
        <v>77.622</v>
      </c>
    </row>
    <row r="633" spans="2:8" ht="12.75">
      <c r="B633" s="20" t="s">
        <v>17</v>
      </c>
      <c r="C633" s="20"/>
      <c r="D633" s="224"/>
      <c r="E633" s="224"/>
      <c r="F633" s="224"/>
      <c r="G633" s="224">
        <f t="shared" ref="G633:H633" si="142">IFERROR(G598+G564+G532+G500,0)</f>
        <v>26.591999999999999</v>
      </c>
      <c r="H633" s="225">
        <f t="shared" si="142"/>
        <v>26.591999999999999</v>
      </c>
    </row>
    <row r="634" spans="2:8" ht="12.75">
      <c r="B634" s="15" t="s">
        <v>27</v>
      </c>
      <c r="C634" s="15"/>
      <c r="D634" s="226">
        <f>SUM(D624,D626:D627,D629:D633)</f>
        <v>1098.0520000000001</v>
      </c>
      <c r="E634" s="226">
        <f>SUM(E624,E626:E627,E629:E633)</f>
        <v>355.08199999999999</v>
      </c>
      <c r="F634" s="226">
        <f>SUM(F624,F626:F627,F629:F633)</f>
        <v>83.332999999999998</v>
      </c>
      <c r="G634" s="226">
        <f>SUM(G624,G626:G627,G629:G633)</f>
        <v>-15.057000000000009</v>
      </c>
      <c r="H634" s="226">
        <f t="shared" ref="H634:H637" si="143">SUM(D634:G634)</f>
        <v>1521.41</v>
      </c>
    </row>
    <row r="635" spans="2:8" ht="12.75">
      <c r="B635" s="24" t="s">
        <v>41</v>
      </c>
      <c r="C635" s="24"/>
      <c r="D635" s="225">
        <f>-D626</f>
        <v>-160.298</v>
      </c>
      <c r="E635" s="225">
        <f>-E626</f>
        <v>-73.676999999999992</v>
      </c>
      <c r="F635" s="225">
        <f>-F626</f>
        <v>-33.626000000000005</v>
      </c>
      <c r="G635" s="225">
        <f>-G626</f>
        <v>-245.92500000000001</v>
      </c>
      <c r="H635" s="225">
        <f t="shared" si="143"/>
        <v>-513.52600000000007</v>
      </c>
    </row>
    <row r="636" spans="2:8" ht="12.75">
      <c r="B636" s="367" t="s">
        <v>196</v>
      </c>
      <c r="C636" s="24"/>
      <c r="D636" s="224">
        <f>D601+D567+D535+D503</f>
        <v>2.556</v>
      </c>
      <c r="E636" s="224" t="s">
        <v>118</v>
      </c>
      <c r="F636" s="224" t="s">
        <v>118</v>
      </c>
      <c r="G636" s="224" t="s">
        <v>118</v>
      </c>
      <c r="H636" s="225">
        <f t="shared" si="143"/>
        <v>2.556</v>
      </c>
    </row>
    <row r="637" spans="2:8">
      <c r="B637" s="367" t="s">
        <v>204</v>
      </c>
      <c r="C637" s="24"/>
      <c r="D637" s="224" t="s">
        <v>118</v>
      </c>
      <c r="E637" s="224" t="s">
        <v>118</v>
      </c>
      <c r="F637" s="224" t="s">
        <v>118</v>
      </c>
      <c r="G637" s="224">
        <f>G602+G568+G536+G504</f>
        <v>0</v>
      </c>
      <c r="H637" s="225">
        <f t="shared" si="143"/>
        <v>0</v>
      </c>
    </row>
    <row r="638" spans="2:8" ht="12.75">
      <c r="B638" s="24" t="s">
        <v>43</v>
      </c>
      <c r="C638" s="24"/>
      <c r="D638" s="224" t="s">
        <v>118</v>
      </c>
      <c r="E638" s="224" t="s">
        <v>118</v>
      </c>
      <c r="F638" s="224" t="s">
        <v>118</v>
      </c>
      <c r="G638" s="224" t="s">
        <v>118</v>
      </c>
      <c r="H638" s="225"/>
    </row>
    <row r="639" spans="2:8">
      <c r="B639" s="366" t="s">
        <v>88</v>
      </c>
      <c r="C639" s="19"/>
      <c r="D639" s="224">
        <f t="shared" ref="D639:G639" si="144">D604+D570+D538+D506</f>
        <v>11.398999999999999</v>
      </c>
      <c r="E639" s="224">
        <f t="shared" si="144"/>
        <v>12.171999999999999</v>
      </c>
      <c r="F639" s="224">
        <f t="shared" si="144"/>
        <v>3.117</v>
      </c>
      <c r="G639" s="224">
        <f t="shared" si="144"/>
        <v>45.002000000000002</v>
      </c>
      <c r="H639" s="225">
        <f t="shared" ref="H639:H640" si="145">SUM(D639:G639)</f>
        <v>71.69</v>
      </c>
    </row>
    <row r="640" spans="2:8">
      <c r="B640" s="366" t="s">
        <v>81</v>
      </c>
      <c r="C640" s="19"/>
      <c r="D640" s="224" t="s">
        <v>118</v>
      </c>
      <c r="E640" s="224" t="s">
        <v>118</v>
      </c>
      <c r="F640" s="224" t="s">
        <v>118</v>
      </c>
      <c r="G640" s="224">
        <f>G605+G571+G539+G507</f>
        <v>0</v>
      </c>
      <c r="H640" s="225">
        <f t="shared" si="145"/>
        <v>0</v>
      </c>
    </row>
    <row r="641" spans="2:8">
      <c r="B641" s="366" t="s">
        <v>82</v>
      </c>
      <c r="C641" s="19"/>
      <c r="D641" s="224" t="s">
        <v>118</v>
      </c>
      <c r="E641" s="224" t="s">
        <v>118</v>
      </c>
      <c r="F641" s="224" t="s">
        <v>118</v>
      </c>
      <c r="G641" s="224">
        <f>G606+G572+G540+G508</f>
        <v>3.266</v>
      </c>
      <c r="H641" s="225">
        <f>SUM(D641:G641)</f>
        <v>3.266</v>
      </c>
    </row>
    <row r="642" spans="2:8">
      <c r="B642" s="45" t="s">
        <v>202</v>
      </c>
      <c r="C642" s="186"/>
      <c r="D642" s="224" t="s">
        <v>118</v>
      </c>
      <c r="E642" s="224" t="s">
        <v>118</v>
      </c>
      <c r="F642" s="224" t="s">
        <v>118</v>
      </c>
      <c r="G642" s="224">
        <f>G607+G573+G541+G509</f>
        <v>8.3229999999999986</v>
      </c>
      <c r="H642" s="225">
        <f>SUM(D642:G642)</f>
        <v>8.3229999999999986</v>
      </c>
    </row>
    <row r="643" spans="2:8" ht="12.75">
      <c r="B643" s="19" t="s">
        <v>17</v>
      </c>
      <c r="C643" s="19"/>
      <c r="D643" s="224" t="s">
        <v>118</v>
      </c>
      <c r="E643" s="224" t="s">
        <v>118</v>
      </c>
      <c r="F643" s="224" t="s">
        <v>118</v>
      </c>
      <c r="G643" s="224">
        <f>G608+G574+G542+G510</f>
        <v>30.670999999999999</v>
      </c>
      <c r="H643" s="225">
        <f t="shared" ref="H643:H644" si="146">SUM(D643:G643)</f>
        <v>30.670999999999999</v>
      </c>
    </row>
    <row r="644" spans="2:8" ht="12.75">
      <c r="B644" s="15" t="s">
        <v>2</v>
      </c>
      <c r="C644" s="15"/>
      <c r="D644" s="22">
        <f>SUM(D634,D635:D637,D639:D643)</f>
        <v>951.70900000000017</v>
      </c>
      <c r="E644" s="22">
        <f>SUM(E634,E635:E637,E639:E643)</f>
        <v>293.577</v>
      </c>
      <c r="F644" s="22">
        <f>SUM(F634,F635:F637,F639:F643)</f>
        <v>52.823999999999991</v>
      </c>
      <c r="G644" s="22">
        <f>SUM(G634,G635:G637,G639:G643)</f>
        <v>-173.72000000000003</v>
      </c>
      <c r="H644" s="22">
        <f t="shared" si="146"/>
        <v>1124.3900000000001</v>
      </c>
    </row>
    <row r="645" spans="2:8" ht="12.75">
      <c r="B645" s="3" t="s">
        <v>128</v>
      </c>
      <c r="D645" s="55"/>
      <c r="E645" s="55"/>
      <c r="F645" s="55"/>
      <c r="G645" s="55"/>
      <c r="H645" s="55"/>
    </row>
    <row r="646" spans="2:8">
      <c r="B646" s="361" t="s">
        <v>88</v>
      </c>
      <c r="C646" s="20"/>
      <c r="D646" s="17">
        <f t="shared" ref="D646:F646" si="147">D611+D577+D545+D513</f>
        <v>118.27600000000001</v>
      </c>
      <c r="E646" s="17">
        <f t="shared" si="147"/>
        <v>182.43099999999998</v>
      </c>
      <c r="F646" s="17">
        <f t="shared" si="147"/>
        <v>39.942999999999998</v>
      </c>
      <c r="G646" s="17">
        <f>G611+G577+G545+G513</f>
        <v>72.693999999999988</v>
      </c>
      <c r="H646" s="17">
        <f>SUM(D646:G646)</f>
        <v>413.34399999999994</v>
      </c>
    </row>
    <row r="647" spans="2:8">
      <c r="B647" s="362" t="s">
        <v>86</v>
      </c>
      <c r="C647" s="21"/>
      <c r="D647" s="17">
        <f>D612+D578+D546+D514</f>
        <v>77.622</v>
      </c>
      <c r="E647" s="17"/>
      <c r="F647" s="17"/>
      <c r="G647" s="17"/>
      <c r="H647" s="17">
        <f>SUM(D647:G647)</f>
        <v>77.622</v>
      </c>
    </row>
    <row r="648" spans="2:8">
      <c r="B648" s="362" t="s">
        <v>79</v>
      </c>
      <c r="C648" s="21"/>
      <c r="D648" s="17"/>
      <c r="E648" s="17"/>
      <c r="F648" s="17"/>
      <c r="G648" s="17">
        <f>G613+G579+G547+G515</f>
        <v>-68.007999999999996</v>
      </c>
      <c r="H648" s="17">
        <f>SUM(D648:G648)</f>
        <v>-68.007999999999996</v>
      </c>
    </row>
    <row r="649" spans="2:8" ht="13.5" thickBot="1">
      <c r="B649" s="15" t="s">
        <v>122</v>
      </c>
      <c r="C649" s="15"/>
      <c r="D649" s="25">
        <f>D644-D646-D647-D648</f>
        <v>755.81100000000026</v>
      </c>
      <c r="E649" s="25">
        <f t="shared" ref="E649:H649" si="148">E644-E646-E647-E648</f>
        <v>111.14600000000002</v>
      </c>
      <c r="F649" s="25">
        <f t="shared" si="148"/>
        <v>12.880999999999993</v>
      </c>
      <c r="G649" s="25">
        <f t="shared" si="148"/>
        <v>-178.40600000000001</v>
      </c>
      <c r="H649" s="25">
        <f t="shared" si="148"/>
        <v>701.43200000000024</v>
      </c>
    </row>
    <row r="650" spans="2:8" ht="15" thickTop="1"/>
    <row r="651" spans="2:8">
      <c r="B651" s="250"/>
      <c r="C651" s="250"/>
      <c r="D651" s="31"/>
    </row>
    <row r="655" spans="2:8" ht="15.75">
      <c r="B655" s="12" t="s">
        <v>174</v>
      </c>
      <c r="C655" s="12"/>
      <c r="D655" s="26"/>
      <c r="E655" s="26"/>
      <c r="F655" s="26"/>
      <c r="G655" s="26"/>
      <c r="H655" s="18"/>
    </row>
    <row r="656" spans="2:8" ht="15.75">
      <c r="B656" s="12"/>
      <c r="C656" s="12"/>
      <c r="D656" s="26"/>
      <c r="E656" s="26"/>
      <c r="F656" s="26"/>
      <c r="G656" s="26"/>
      <c r="H656" s="18"/>
    </row>
    <row r="657" spans="2:8" ht="12.75">
      <c r="D657" s="13" t="s">
        <v>173</v>
      </c>
      <c r="E657" s="13"/>
      <c r="F657" s="13"/>
      <c r="G657" s="13"/>
      <c r="H657" s="13"/>
    </row>
    <row r="658" spans="2:8" ht="25.5">
      <c r="D658" s="14" t="s">
        <v>38</v>
      </c>
      <c r="E658" s="14" t="s">
        <v>115</v>
      </c>
      <c r="F658" s="14" t="s">
        <v>110</v>
      </c>
      <c r="G658" s="14" t="s">
        <v>7</v>
      </c>
      <c r="H658" s="14" t="s">
        <v>33</v>
      </c>
    </row>
    <row r="659" spans="2:8" ht="12.75">
      <c r="B659" s="15" t="s">
        <v>39</v>
      </c>
      <c r="C659" s="15"/>
      <c r="D659" s="224">
        <v>192.63900000000001</v>
      </c>
      <c r="E659" s="224">
        <v>15.42429567999965</v>
      </c>
      <c r="F659" s="224">
        <v>-5.7173461600000266</v>
      </c>
      <c r="G659" s="224">
        <v>-91.938949519999639</v>
      </c>
      <c r="H659" s="225">
        <f>SUM(D659:G659)</f>
        <v>110.407</v>
      </c>
    </row>
    <row r="660" spans="2:8" ht="12.75">
      <c r="B660" s="3" t="s">
        <v>40</v>
      </c>
      <c r="D660" s="224"/>
      <c r="E660" s="224"/>
      <c r="F660" s="224"/>
      <c r="G660" s="224"/>
      <c r="H660" s="225"/>
    </row>
    <row r="661" spans="2:8" ht="12.75">
      <c r="B661" s="19" t="s">
        <v>41</v>
      </c>
      <c r="C661" s="19"/>
      <c r="D661" s="224">
        <v>43.46</v>
      </c>
      <c r="E661" s="224">
        <v>22.676713538100003</v>
      </c>
      <c r="F661" s="224">
        <v>9.9599019557999995</v>
      </c>
      <c r="G661" s="224">
        <v>75.294384506099988</v>
      </c>
      <c r="H661" s="225">
        <f>SUM(D661:G661)</f>
        <v>151.39099999999999</v>
      </c>
    </row>
    <row r="662" spans="2:8">
      <c r="B662" s="366" t="s">
        <v>103</v>
      </c>
      <c r="C662" s="19"/>
      <c r="D662" s="224" t="s">
        <v>118</v>
      </c>
      <c r="E662" s="224" t="s">
        <v>118</v>
      </c>
      <c r="F662" s="224" t="s">
        <v>118</v>
      </c>
      <c r="G662" s="224"/>
      <c r="H662" s="225"/>
    </row>
    <row r="663" spans="2:8" ht="12.75">
      <c r="B663" s="19" t="s">
        <v>42</v>
      </c>
      <c r="C663" s="19"/>
      <c r="D663" s="224" t="s">
        <v>118</v>
      </c>
      <c r="E663" s="224" t="s">
        <v>118</v>
      </c>
      <c r="F663" s="224" t="s">
        <v>118</v>
      </c>
      <c r="G663" s="224" t="s">
        <v>118</v>
      </c>
      <c r="H663" s="225"/>
    </row>
    <row r="664" spans="2:8">
      <c r="B664" s="361" t="s">
        <v>88</v>
      </c>
      <c r="C664" s="20"/>
      <c r="D664" s="224">
        <v>27.452999999999999</v>
      </c>
      <c r="E664" s="224">
        <v>40.029860528500016</v>
      </c>
      <c r="F664" s="224">
        <v>11.467344214599995</v>
      </c>
      <c r="G664" s="224">
        <v>5.9697952568999755</v>
      </c>
      <c r="H664" s="225">
        <f t="shared" ref="H664:H665" si="149">SUM(D664:G664)</f>
        <v>84.919999999999973</v>
      </c>
    </row>
    <row r="665" spans="2:8">
      <c r="B665" s="361" t="s">
        <v>81</v>
      </c>
      <c r="C665" s="20"/>
      <c r="D665" s="224" t="s">
        <v>118</v>
      </c>
      <c r="E665" s="224" t="s">
        <v>118</v>
      </c>
      <c r="F665" s="224" t="s">
        <v>118</v>
      </c>
      <c r="G665" s="224">
        <v>0</v>
      </c>
      <c r="H665" s="225">
        <f t="shared" si="149"/>
        <v>0</v>
      </c>
    </row>
    <row r="666" spans="2:8">
      <c r="B666" s="45" t="s">
        <v>203</v>
      </c>
      <c r="C666" s="187"/>
      <c r="D666" s="224" t="s">
        <v>118</v>
      </c>
      <c r="E666" s="224" t="s">
        <v>118</v>
      </c>
      <c r="F666" s="224" t="s">
        <v>118</v>
      </c>
      <c r="G666" s="224">
        <v>0</v>
      </c>
      <c r="H666" s="225">
        <f>SUM(D666:G666)</f>
        <v>0</v>
      </c>
    </row>
    <row r="667" spans="2:8">
      <c r="B667" s="362" t="s">
        <v>86</v>
      </c>
      <c r="C667" s="21"/>
      <c r="D667" s="224">
        <v>19.128</v>
      </c>
      <c r="E667" s="224">
        <v>0</v>
      </c>
      <c r="F667" s="224">
        <v>0</v>
      </c>
      <c r="G667" s="224">
        <v>0</v>
      </c>
      <c r="H667" s="225">
        <f>SUM(D667:G667)</f>
        <v>19.128</v>
      </c>
    </row>
    <row r="668" spans="2:8" ht="12.75">
      <c r="B668" s="20" t="s">
        <v>17</v>
      </c>
      <c r="C668" s="20"/>
      <c r="D668" s="224">
        <v>0</v>
      </c>
      <c r="E668" s="224">
        <v>0</v>
      </c>
      <c r="F668" s="224">
        <v>0</v>
      </c>
      <c r="G668" s="224">
        <v>7.2439999999999998</v>
      </c>
      <c r="H668" s="225">
        <f t="shared" ref="H668:H672" si="150">SUM(D668:G668)</f>
        <v>7.2439999999999998</v>
      </c>
    </row>
    <row r="669" spans="2:8" ht="12.75">
      <c r="B669" s="15" t="s">
        <v>27</v>
      </c>
      <c r="C669" s="15"/>
      <c r="D669" s="226">
        <f>SUM(D659,D661:D662,D664:D668)</f>
        <v>282.68</v>
      </c>
      <c r="E669" s="226">
        <f>SUM(E659,E661:E662,E664:E668)</f>
        <v>78.130869746599672</v>
      </c>
      <c r="F669" s="226">
        <f>SUM(F659,F661:F662,F664:F668)</f>
        <v>15.709900010399968</v>
      </c>
      <c r="G669" s="226">
        <f>SUM(G659,G661:G662,G664:G668)</f>
        <v>-3.4307697569996769</v>
      </c>
      <c r="H669" s="226">
        <f t="shared" si="150"/>
        <v>373.09</v>
      </c>
    </row>
    <row r="670" spans="2:8" ht="12.75">
      <c r="B670" s="24" t="s">
        <v>41</v>
      </c>
      <c r="C670" s="24"/>
      <c r="D670" s="225">
        <f>-D661</f>
        <v>-43.46</v>
      </c>
      <c r="E670" s="225">
        <f t="shared" ref="E670:G670" si="151">-E661</f>
        <v>-22.676713538100003</v>
      </c>
      <c r="F670" s="225">
        <f t="shared" si="151"/>
        <v>-9.9599019557999995</v>
      </c>
      <c r="G670" s="225">
        <f t="shared" si="151"/>
        <v>-75.294384506099988</v>
      </c>
      <c r="H670" s="225">
        <f t="shared" si="150"/>
        <v>-151.39099999999999</v>
      </c>
    </row>
    <row r="671" spans="2:8" ht="12.75">
      <c r="B671" s="367" t="s">
        <v>196</v>
      </c>
      <c r="C671" s="24"/>
      <c r="D671" s="224">
        <v>0.53300000000000003</v>
      </c>
      <c r="E671" s="224">
        <v>0</v>
      </c>
      <c r="F671" s="224">
        <v>0</v>
      </c>
      <c r="G671" s="224">
        <v>0</v>
      </c>
      <c r="H671" s="225">
        <f t="shared" si="150"/>
        <v>0.53300000000000003</v>
      </c>
    </row>
    <row r="672" spans="2:8">
      <c r="B672" s="367" t="s">
        <v>204</v>
      </c>
      <c r="C672" s="24"/>
      <c r="D672" s="224" t="s">
        <v>118</v>
      </c>
      <c r="E672" s="224" t="s">
        <v>118</v>
      </c>
      <c r="F672" s="224" t="s">
        <v>118</v>
      </c>
      <c r="G672" s="224">
        <v>0</v>
      </c>
      <c r="H672" s="225">
        <f t="shared" si="150"/>
        <v>0</v>
      </c>
    </row>
    <row r="673" spans="2:8" ht="12.75">
      <c r="B673" s="24" t="s">
        <v>43</v>
      </c>
      <c r="C673" s="24"/>
      <c r="D673" s="224" t="s">
        <v>118</v>
      </c>
      <c r="E673" s="224" t="s">
        <v>118</v>
      </c>
      <c r="F673" s="224" t="s">
        <v>118</v>
      </c>
      <c r="G673" s="224" t="s">
        <v>118</v>
      </c>
      <c r="H673" s="225"/>
    </row>
    <row r="674" spans="2:8">
      <c r="B674" s="366" t="s">
        <v>88</v>
      </c>
      <c r="C674" s="19"/>
      <c r="D674" s="224">
        <v>3.1019999999999999</v>
      </c>
      <c r="E674" s="224">
        <v>2.94</v>
      </c>
      <c r="F674" s="224">
        <v>1.2549999999999999</v>
      </c>
      <c r="G674" s="224">
        <v>11.226000000000001</v>
      </c>
      <c r="H674" s="225">
        <f t="shared" ref="H674:H675" si="152">SUM(D674:G674)</f>
        <v>18.523</v>
      </c>
    </row>
    <row r="675" spans="2:8">
      <c r="B675" s="366" t="s">
        <v>81</v>
      </c>
      <c r="C675" s="19"/>
      <c r="D675" s="224"/>
      <c r="E675" s="224"/>
      <c r="F675" s="224"/>
      <c r="G675" s="224">
        <v>-7.2759576141834261E-15</v>
      </c>
      <c r="H675" s="225">
        <f t="shared" si="152"/>
        <v>-7.2759576141834261E-15</v>
      </c>
    </row>
    <row r="676" spans="2:8">
      <c r="B676" s="366" t="s">
        <v>82</v>
      </c>
      <c r="C676" s="19"/>
      <c r="D676" s="224" t="s">
        <v>118</v>
      </c>
      <c r="E676" s="224" t="s">
        <v>118</v>
      </c>
      <c r="F676" s="224" t="s">
        <v>118</v>
      </c>
      <c r="G676" s="224">
        <v>11.706</v>
      </c>
      <c r="H676" s="225">
        <f>SUM(D676:G676)</f>
        <v>11.706</v>
      </c>
    </row>
    <row r="677" spans="2:8">
      <c r="B677" s="45" t="s">
        <v>202</v>
      </c>
      <c r="C677" s="186"/>
      <c r="D677" s="224" t="s">
        <v>118</v>
      </c>
      <c r="E677" s="224" t="s">
        <v>118</v>
      </c>
      <c r="F677" s="224" t="s">
        <v>118</v>
      </c>
      <c r="G677" s="224">
        <v>1.4379999999999999</v>
      </c>
      <c r="H677" s="225">
        <f>SUM(D677:G677)</f>
        <v>1.4379999999999999</v>
      </c>
    </row>
    <row r="678" spans="2:8" ht="12.75">
      <c r="B678" s="19" t="s">
        <v>17</v>
      </c>
      <c r="C678" s="19"/>
      <c r="D678" s="224">
        <v>0</v>
      </c>
      <c r="E678" s="224">
        <v>0</v>
      </c>
      <c r="F678" s="224">
        <v>0</v>
      </c>
      <c r="G678" s="224">
        <v>8.4499999999999993</v>
      </c>
      <c r="H678" s="225">
        <f t="shared" ref="H678:H679" si="153">SUM(D678:G678)</f>
        <v>8.4499999999999993</v>
      </c>
    </row>
    <row r="679" spans="2:8" ht="12.75">
      <c r="B679" s="15" t="s">
        <v>2</v>
      </c>
      <c r="C679" s="15"/>
      <c r="D679" s="22">
        <f>SUM(D669,D670:D672,D674:D678)</f>
        <v>242.85499999999999</v>
      </c>
      <c r="E679" s="22">
        <f>SUM(E669,E670:E672,E674:E678)</f>
        <v>58.394156208499666</v>
      </c>
      <c r="F679" s="22">
        <f>SUM(F669,F670:F672,F674:F678)</f>
        <v>7.0049980545999686</v>
      </c>
      <c r="G679" s="22">
        <f>SUM(G669,G670:G672,G674:G678)</f>
        <v>-45.905154263099675</v>
      </c>
      <c r="H679" s="22">
        <f t="shared" si="153"/>
        <v>262.34899999999993</v>
      </c>
    </row>
    <row r="680" spans="2:8" ht="12.75">
      <c r="B680" s="3" t="s">
        <v>128</v>
      </c>
      <c r="D680" s="55"/>
      <c r="E680" s="55"/>
      <c r="F680" s="55"/>
      <c r="G680" s="55"/>
      <c r="H680" s="55"/>
    </row>
    <row r="681" spans="2:8">
      <c r="B681" s="361" t="s">
        <v>88</v>
      </c>
      <c r="C681" s="20"/>
      <c r="D681" s="17">
        <f>SUM(D664,D674)</f>
        <v>30.555</v>
      </c>
      <c r="E681" s="17">
        <f>SUM(E664,E674)</f>
        <v>42.969860528500014</v>
      </c>
      <c r="F681" s="17">
        <f>SUM(F664,F674)</f>
        <v>12.722344214599996</v>
      </c>
      <c r="G681" s="17">
        <f>SUM(G664,G674)</f>
        <v>17.195795256899977</v>
      </c>
      <c r="H681" s="17">
        <f>SUM(D681:G681)</f>
        <v>103.44299999999998</v>
      </c>
    </row>
    <row r="682" spans="2:8">
      <c r="B682" s="362" t="s">
        <v>86</v>
      </c>
      <c r="C682" s="21"/>
      <c r="D682" s="17">
        <f>+D667</f>
        <v>19.128</v>
      </c>
      <c r="E682" s="17"/>
      <c r="F682" s="17"/>
      <c r="G682" s="17"/>
      <c r="H682" s="17">
        <f>SUM(D682:G682)</f>
        <v>19.128</v>
      </c>
    </row>
    <row r="683" spans="2:8">
      <c r="B683" s="362" t="s">
        <v>79</v>
      </c>
      <c r="C683" s="21"/>
      <c r="D683" s="17"/>
      <c r="E683" s="17"/>
      <c r="F683" s="17"/>
      <c r="G683" s="17">
        <f>-'Consolidated Reconciliations'!X14</f>
        <v>-15.984</v>
      </c>
      <c r="H683" s="17">
        <f>SUM(D683:G683)</f>
        <v>-15.984</v>
      </c>
    </row>
    <row r="684" spans="2:8" ht="13.5" thickBot="1">
      <c r="B684" s="15" t="s">
        <v>122</v>
      </c>
      <c r="C684" s="15"/>
      <c r="D684" s="25">
        <f>D679-D681-D682-D683</f>
        <v>193.17199999999997</v>
      </c>
      <c r="E684" s="25">
        <f t="shared" ref="E684:H684" si="154">E679-E681-E682-E683</f>
        <v>15.424295679999652</v>
      </c>
      <c r="F684" s="25">
        <f t="shared" si="154"/>
        <v>-5.7173461600000275</v>
      </c>
      <c r="G684" s="25">
        <f t="shared" si="154"/>
        <v>-47.11694951999965</v>
      </c>
      <c r="H684" s="25">
        <f t="shared" si="154"/>
        <v>155.76199999999997</v>
      </c>
    </row>
    <row r="685" spans="2:8" ht="15" thickTop="1"/>
    <row r="689" spans="2:8" ht="15.75">
      <c r="B689" s="12" t="s">
        <v>176</v>
      </c>
      <c r="C689" s="12"/>
      <c r="D689" s="26"/>
      <c r="E689" s="26"/>
      <c r="F689" s="26"/>
      <c r="G689" s="26"/>
      <c r="H689" s="18"/>
    </row>
    <row r="690" spans="2:8" ht="15.75">
      <c r="B690" s="12"/>
      <c r="C690" s="12"/>
      <c r="D690" s="26"/>
      <c r="E690" s="26"/>
      <c r="F690" s="26"/>
      <c r="G690" s="26"/>
      <c r="H690" s="18"/>
    </row>
    <row r="691" spans="2:8" ht="12.75">
      <c r="D691" s="13" t="s">
        <v>177</v>
      </c>
      <c r="E691" s="13"/>
      <c r="F691" s="13"/>
      <c r="G691" s="13"/>
      <c r="H691" s="13"/>
    </row>
    <row r="692" spans="2:8" ht="25.5">
      <c r="D692" s="14" t="s">
        <v>38</v>
      </c>
      <c r="E692" s="14" t="s">
        <v>115</v>
      </c>
      <c r="F692" s="14" t="s">
        <v>110</v>
      </c>
      <c r="G692" s="14" t="s">
        <v>7</v>
      </c>
      <c r="H692" s="14" t="s">
        <v>33</v>
      </c>
    </row>
    <row r="693" spans="2:8" ht="12.75">
      <c r="B693" s="15" t="s">
        <v>39</v>
      </c>
      <c r="C693" s="15"/>
      <c r="D693" s="224">
        <v>159.38399999999999</v>
      </c>
      <c r="E693" s="224">
        <v>22.66</v>
      </c>
      <c r="F693" s="224">
        <v>-5.7460000000000004</v>
      </c>
      <c r="G693" s="224">
        <v>-94.385000000000005</v>
      </c>
      <c r="H693" s="225">
        <f>SUM(D693:G693)</f>
        <v>81.912999999999968</v>
      </c>
    </row>
    <row r="694" spans="2:8" ht="12.75">
      <c r="B694" s="3" t="s">
        <v>40</v>
      </c>
      <c r="D694" s="224"/>
      <c r="E694" s="224"/>
      <c r="F694" s="224"/>
      <c r="G694" s="224"/>
      <c r="H694" s="225"/>
    </row>
    <row r="695" spans="2:8" ht="12.75">
      <c r="B695" s="19" t="s">
        <v>41</v>
      </c>
      <c r="C695" s="19"/>
      <c r="D695" s="224">
        <v>45.481999999999999</v>
      </c>
      <c r="E695" s="224">
        <v>22.442</v>
      </c>
      <c r="F695" s="224">
        <v>10.170999999999999</v>
      </c>
      <c r="G695" s="224">
        <v>76.61</v>
      </c>
      <c r="H695" s="225">
        <f>SUM(D695:G695)</f>
        <v>154.70499999999998</v>
      </c>
    </row>
    <row r="696" spans="2:8">
      <c r="B696" s="366" t="s">
        <v>103</v>
      </c>
      <c r="C696" s="19"/>
      <c r="D696" s="224" t="s">
        <v>118</v>
      </c>
      <c r="E696" s="224" t="s">
        <v>118</v>
      </c>
      <c r="F696" s="224" t="s">
        <v>118</v>
      </c>
      <c r="G696" s="224"/>
      <c r="H696" s="225"/>
    </row>
    <row r="697" spans="2:8" ht="12.75">
      <c r="B697" s="19" t="s">
        <v>42</v>
      </c>
      <c r="C697" s="19"/>
      <c r="D697" s="224" t="s">
        <v>118</v>
      </c>
      <c r="E697" s="224" t="s">
        <v>118</v>
      </c>
      <c r="F697" s="224" t="s">
        <v>118</v>
      </c>
      <c r="G697" s="224" t="s">
        <v>118</v>
      </c>
      <c r="H697" s="225"/>
    </row>
    <row r="698" spans="2:8">
      <c r="B698" s="361" t="s">
        <v>88</v>
      </c>
      <c r="C698" s="20"/>
      <c r="D698" s="224">
        <v>27.581</v>
      </c>
      <c r="E698" s="224">
        <v>40.698999999999998</v>
      </c>
      <c r="F698" s="224">
        <v>12.342000000000001</v>
      </c>
      <c r="G698" s="224">
        <v>5.9710000000000001</v>
      </c>
      <c r="H698" s="225">
        <f t="shared" ref="H698:H699" si="155">SUM(D698:G698)</f>
        <v>86.593000000000004</v>
      </c>
    </row>
    <row r="699" spans="2:8">
      <c r="B699" s="361" t="s">
        <v>81</v>
      </c>
      <c r="C699" s="20"/>
      <c r="D699" s="224" t="s">
        <v>118</v>
      </c>
      <c r="E699" s="224" t="s">
        <v>118</v>
      </c>
      <c r="F699" s="224" t="s">
        <v>118</v>
      </c>
      <c r="G699" s="224">
        <v>0</v>
      </c>
      <c r="H699" s="225">
        <f t="shared" si="155"/>
        <v>0</v>
      </c>
    </row>
    <row r="700" spans="2:8">
      <c r="B700" s="45" t="s">
        <v>203</v>
      </c>
      <c r="C700" s="187"/>
      <c r="D700" s="224" t="s">
        <v>118</v>
      </c>
      <c r="E700" s="224" t="s">
        <v>118</v>
      </c>
      <c r="F700" s="224" t="s">
        <v>118</v>
      </c>
      <c r="G700" s="224">
        <v>0</v>
      </c>
      <c r="H700" s="225">
        <f>SUM(D700:G700)</f>
        <v>0</v>
      </c>
    </row>
    <row r="701" spans="2:8">
      <c r="B701" s="362" t="s">
        <v>86</v>
      </c>
      <c r="C701" s="21"/>
      <c r="D701" s="224">
        <v>19.846</v>
      </c>
      <c r="E701" s="224">
        <v>0</v>
      </c>
      <c r="F701" s="224">
        <v>0</v>
      </c>
      <c r="G701" s="224">
        <v>0</v>
      </c>
      <c r="H701" s="225">
        <f>SUM(D701:G701)</f>
        <v>19.846</v>
      </c>
    </row>
    <row r="702" spans="2:8" ht="12.75">
      <c r="B702" s="20" t="s">
        <v>17</v>
      </c>
      <c r="C702" s="20"/>
      <c r="D702" s="224">
        <v>0</v>
      </c>
      <c r="E702" s="224">
        <v>0</v>
      </c>
      <c r="F702" s="224">
        <v>0</v>
      </c>
      <c r="G702" s="224">
        <v>7.3810000000000002</v>
      </c>
      <c r="H702" s="225">
        <f t="shared" ref="H702:H706" si="156">SUM(D702:G702)</f>
        <v>7.3810000000000002</v>
      </c>
    </row>
    <row r="703" spans="2:8" ht="12.75">
      <c r="B703" s="15" t="s">
        <v>27</v>
      </c>
      <c r="C703" s="15"/>
      <c r="D703" s="226">
        <f>SUM(D693,D695:D696,D698:D702)</f>
        <v>252.29299999999998</v>
      </c>
      <c r="E703" s="226">
        <f>SUM(E693,E695:E696,E698:E702)</f>
        <v>85.801000000000002</v>
      </c>
      <c r="F703" s="226">
        <f>SUM(F693,F695:F696,F698:F702)</f>
        <v>16.766999999999999</v>
      </c>
      <c r="G703" s="226">
        <f>SUM(G693,G695:G696,G698:G702)</f>
        <v>-4.4230000000000054</v>
      </c>
      <c r="H703" s="226">
        <f t="shared" si="156"/>
        <v>350.43799999999999</v>
      </c>
    </row>
    <row r="704" spans="2:8" ht="12.75">
      <c r="B704" s="24" t="s">
        <v>41</v>
      </c>
      <c r="C704" s="24"/>
      <c r="D704" s="225">
        <f>-D695</f>
        <v>-45.481999999999999</v>
      </c>
      <c r="E704" s="225">
        <f t="shared" ref="E704:G704" si="157">-E695</f>
        <v>-22.442</v>
      </c>
      <c r="F704" s="225">
        <f t="shared" si="157"/>
        <v>-10.170999999999999</v>
      </c>
      <c r="G704" s="225">
        <f t="shared" si="157"/>
        <v>-76.61</v>
      </c>
      <c r="H704" s="225">
        <f t="shared" si="156"/>
        <v>-154.70499999999998</v>
      </c>
    </row>
    <row r="705" spans="2:8" ht="12.75">
      <c r="B705" s="367" t="s">
        <v>196</v>
      </c>
      <c r="C705" s="24"/>
      <c r="D705" s="224">
        <v>0.41299999999999998</v>
      </c>
      <c r="E705" s="224">
        <v>0</v>
      </c>
      <c r="F705" s="224">
        <v>0</v>
      </c>
      <c r="G705" s="224">
        <v>0</v>
      </c>
      <c r="H705" s="225">
        <f t="shared" si="156"/>
        <v>0.41299999999999998</v>
      </c>
    </row>
    <row r="706" spans="2:8">
      <c r="B706" s="367" t="s">
        <v>204</v>
      </c>
      <c r="C706" s="24"/>
      <c r="D706" s="224" t="s">
        <v>118</v>
      </c>
      <c r="E706" s="224" t="s">
        <v>118</v>
      </c>
      <c r="F706" s="224" t="s">
        <v>118</v>
      </c>
      <c r="G706" s="224">
        <v>0</v>
      </c>
      <c r="H706" s="225">
        <f t="shared" si="156"/>
        <v>0</v>
      </c>
    </row>
    <row r="707" spans="2:8" ht="12.75">
      <c r="B707" s="24" t="s">
        <v>43</v>
      </c>
      <c r="C707" s="24"/>
      <c r="D707" s="224" t="s">
        <v>118</v>
      </c>
      <c r="E707" s="224" t="s">
        <v>118</v>
      </c>
      <c r="F707" s="224" t="s">
        <v>118</v>
      </c>
      <c r="G707" s="224" t="s">
        <v>118</v>
      </c>
      <c r="H707" s="225"/>
    </row>
    <row r="708" spans="2:8">
      <c r="B708" s="366" t="s">
        <v>88</v>
      </c>
      <c r="C708" s="19"/>
      <c r="D708" s="224">
        <v>3.14</v>
      </c>
      <c r="E708" s="224">
        <v>2.5859999999999999</v>
      </c>
      <c r="F708" s="224">
        <v>1.278</v>
      </c>
      <c r="G708" s="224">
        <v>11.25</v>
      </c>
      <c r="H708" s="225">
        <f t="shared" ref="H708:H709" si="158">SUM(D708:G708)</f>
        <v>18.253999999999998</v>
      </c>
    </row>
    <row r="709" spans="2:8">
      <c r="B709" s="366" t="s">
        <v>81</v>
      </c>
      <c r="C709" s="19"/>
      <c r="D709" s="224"/>
      <c r="E709" s="224"/>
      <c r="F709" s="224"/>
      <c r="G709" s="224">
        <v>-7.2759576141834261E-15</v>
      </c>
      <c r="H709" s="225">
        <f t="shared" si="158"/>
        <v>-7.2759576141834261E-15</v>
      </c>
    </row>
    <row r="710" spans="2:8">
      <c r="B710" s="366" t="s">
        <v>82</v>
      </c>
      <c r="C710" s="19"/>
      <c r="D710" s="224" t="s">
        <v>118</v>
      </c>
      <c r="E710" s="224" t="s">
        <v>118</v>
      </c>
      <c r="F710" s="224" t="s">
        <v>118</v>
      </c>
      <c r="G710" s="224">
        <v>8.9350000000000005</v>
      </c>
      <c r="H710" s="225">
        <f>SUM(D710:G710)</f>
        <v>8.9350000000000005</v>
      </c>
    </row>
    <row r="711" spans="2:8">
      <c r="B711" s="45" t="s">
        <v>202</v>
      </c>
      <c r="C711" s="186"/>
      <c r="D711" s="224" t="s">
        <v>118</v>
      </c>
      <c r="E711" s="224" t="s">
        <v>118</v>
      </c>
      <c r="F711" s="224" t="s">
        <v>118</v>
      </c>
      <c r="G711" s="224">
        <v>1.3859999999999999</v>
      </c>
      <c r="H711" s="225">
        <f>SUM(D711:G711)</f>
        <v>1.3859999999999999</v>
      </c>
    </row>
    <row r="712" spans="2:8" ht="12.75">
      <c r="B712" s="19" t="s">
        <v>17</v>
      </c>
      <c r="C712" s="19"/>
      <c r="D712" s="224">
        <v>0</v>
      </c>
      <c r="E712" s="224">
        <v>0</v>
      </c>
      <c r="F712" s="224">
        <v>0</v>
      </c>
      <c r="G712" s="224">
        <v>10.914</v>
      </c>
      <c r="H712" s="225">
        <f t="shared" ref="H712:H713" si="159">SUM(D712:G712)</f>
        <v>10.914</v>
      </c>
    </row>
    <row r="713" spans="2:8" ht="12.75">
      <c r="B713" s="15" t="s">
        <v>2</v>
      </c>
      <c r="C713" s="15"/>
      <c r="D713" s="22">
        <f>SUM(D703:D712)</f>
        <v>210.36399999999998</v>
      </c>
      <c r="E713" s="22">
        <f>SUM(E703,E704:E706,E708:E712)</f>
        <v>65.945000000000007</v>
      </c>
      <c r="F713" s="22">
        <f>SUM(F703,F704:F706,F708:F712)</f>
        <v>7.8740000000000006</v>
      </c>
      <c r="G713" s="22">
        <f>SUM(G703,G704:G706,G708:G712)</f>
        <v>-48.548000000000009</v>
      </c>
      <c r="H713" s="22">
        <f t="shared" si="159"/>
        <v>235.63499999999999</v>
      </c>
    </row>
    <row r="714" spans="2:8" ht="12.75">
      <c r="B714" s="3" t="s">
        <v>128</v>
      </c>
      <c r="D714" s="55"/>
      <c r="E714" s="55"/>
      <c r="F714" s="55"/>
      <c r="G714" s="55"/>
      <c r="H714" s="55"/>
    </row>
    <row r="715" spans="2:8">
      <c r="B715" s="361" t="s">
        <v>88</v>
      </c>
      <c r="C715" s="20"/>
      <c r="D715" s="17">
        <f>SUM(D698,D708)</f>
        <v>30.721</v>
      </c>
      <c r="E715" s="17">
        <f>SUM(E698,E708)</f>
        <v>43.284999999999997</v>
      </c>
      <c r="F715" s="17">
        <f>SUM(F698,F708)</f>
        <v>13.620000000000001</v>
      </c>
      <c r="G715" s="17">
        <f>SUM(G698,G708)</f>
        <v>17.221</v>
      </c>
      <c r="H715" s="17">
        <f>SUM(D715:G715)</f>
        <v>104.84700000000001</v>
      </c>
    </row>
    <row r="716" spans="2:8">
      <c r="B716" s="362" t="s">
        <v>86</v>
      </c>
      <c r="C716" s="21"/>
      <c r="D716" s="17">
        <f>+D701</f>
        <v>19.846</v>
      </c>
      <c r="E716" s="17"/>
      <c r="F716" s="17"/>
      <c r="G716" s="17"/>
      <c r="H716" s="17">
        <f>SUM(D716:G716)</f>
        <v>19.846</v>
      </c>
    </row>
    <row r="717" spans="2:8">
      <c r="B717" s="362" t="s">
        <v>79</v>
      </c>
      <c r="C717" s="21"/>
      <c r="D717" s="17"/>
      <c r="E717" s="17"/>
      <c r="F717" s="17"/>
      <c r="G717" s="17">
        <v>-16.010999999999999</v>
      </c>
      <c r="H717" s="17">
        <f>SUM(D717:G717)</f>
        <v>-16.010999999999999</v>
      </c>
    </row>
    <row r="718" spans="2:8" ht="13.5" thickBot="1">
      <c r="B718" s="15" t="s">
        <v>122</v>
      </c>
      <c r="C718" s="15"/>
      <c r="D718" s="25">
        <f>D713-D715-D716-D717</f>
        <v>159.79699999999997</v>
      </c>
      <c r="E718" s="25">
        <f t="shared" ref="E718:H718" si="160">E713-E715-E716-E717</f>
        <v>22.660000000000011</v>
      </c>
      <c r="F718" s="25">
        <f t="shared" si="160"/>
        <v>-5.7460000000000004</v>
      </c>
      <c r="G718" s="25">
        <f t="shared" si="160"/>
        <v>-49.75800000000001</v>
      </c>
      <c r="H718" s="25">
        <f t="shared" si="160"/>
        <v>126.95299999999997</v>
      </c>
    </row>
    <row r="719" spans="2:8" ht="15" thickTop="1"/>
    <row r="722" spans="2:11" ht="15.75">
      <c r="B722" s="12" t="s">
        <v>181</v>
      </c>
      <c r="C722" s="12"/>
      <c r="D722" s="26"/>
      <c r="E722" s="26"/>
      <c r="F722" s="26"/>
      <c r="G722" s="26"/>
      <c r="H722" s="18"/>
    </row>
    <row r="723" spans="2:11" ht="15.75">
      <c r="B723" s="12"/>
      <c r="C723" s="12"/>
      <c r="D723" s="26"/>
      <c r="E723" s="26"/>
      <c r="F723" s="26"/>
      <c r="G723" s="26"/>
      <c r="H723" s="18"/>
    </row>
    <row r="724" spans="2:11" ht="12.75">
      <c r="D724" s="13" t="s">
        <v>182</v>
      </c>
      <c r="E724" s="13"/>
      <c r="F724" s="13"/>
      <c r="G724" s="13"/>
      <c r="H724" s="13"/>
    </row>
    <row r="725" spans="2:11" ht="25.5">
      <c r="D725" s="14" t="s">
        <v>38</v>
      </c>
      <c r="E725" s="14" t="s">
        <v>115</v>
      </c>
      <c r="F725" s="14" t="s">
        <v>110</v>
      </c>
      <c r="G725" s="14" t="s">
        <v>7</v>
      </c>
      <c r="H725" s="14" t="s">
        <v>33</v>
      </c>
    </row>
    <row r="726" spans="2:11" ht="12.75">
      <c r="B726" s="15" t="s">
        <v>39</v>
      </c>
      <c r="C726" s="15"/>
      <c r="D726" s="224">
        <v>157.911</v>
      </c>
      <c r="E726" s="224">
        <v>24.643999999999998</v>
      </c>
      <c r="F726" s="224">
        <v>-4.008</v>
      </c>
      <c r="G726" s="224">
        <v>-65.087000000000003</v>
      </c>
      <c r="H726" s="225">
        <f>SUM(D726:G726)</f>
        <v>113.46</v>
      </c>
      <c r="K726" s="26"/>
    </row>
    <row r="727" spans="2:11" ht="12.75">
      <c r="B727" s="3" t="s">
        <v>40</v>
      </c>
      <c r="D727" s="224"/>
      <c r="E727" s="224"/>
      <c r="F727" s="224"/>
      <c r="G727" s="224"/>
      <c r="H727" s="225"/>
    </row>
    <row r="728" spans="2:11" ht="12.75">
      <c r="B728" s="19" t="s">
        <v>41</v>
      </c>
      <c r="C728" s="19"/>
      <c r="D728" s="224">
        <v>43.036999999999999</v>
      </c>
      <c r="E728" s="224">
        <v>18.747</v>
      </c>
      <c r="F728" s="224">
        <v>8.8719999999999999</v>
      </c>
      <c r="G728" s="224">
        <v>49.262</v>
      </c>
      <c r="H728" s="225">
        <f>SUM(D728:G728)</f>
        <v>119.91800000000001</v>
      </c>
    </row>
    <row r="729" spans="2:11">
      <c r="B729" s="366" t="s">
        <v>103</v>
      </c>
      <c r="C729" s="19"/>
      <c r="D729" s="224" t="s">
        <v>118</v>
      </c>
      <c r="E729" s="224" t="s">
        <v>118</v>
      </c>
      <c r="F729" s="224" t="s">
        <v>118</v>
      </c>
      <c r="G729" s="224"/>
      <c r="H729" s="225"/>
    </row>
    <row r="730" spans="2:11" ht="12.75">
      <c r="B730" s="19" t="s">
        <v>42</v>
      </c>
      <c r="C730" s="19"/>
      <c r="D730" s="224" t="s">
        <v>118</v>
      </c>
      <c r="E730" s="224" t="s">
        <v>118</v>
      </c>
      <c r="F730" s="224" t="s">
        <v>118</v>
      </c>
      <c r="G730" s="224" t="s">
        <v>118</v>
      </c>
      <c r="H730" s="225"/>
    </row>
    <row r="731" spans="2:11">
      <c r="B731" s="361" t="s">
        <v>88</v>
      </c>
      <c r="C731" s="20"/>
      <c r="D731" s="224">
        <v>27.2</v>
      </c>
      <c r="E731" s="224">
        <v>39.811999999999998</v>
      </c>
      <c r="F731" s="224">
        <v>12.287000000000001</v>
      </c>
      <c r="G731" s="224">
        <v>5.9630000000000001</v>
      </c>
      <c r="H731" s="225">
        <f t="shared" ref="H731:H732" si="161">SUM(D731:G731)</f>
        <v>85.262</v>
      </c>
    </row>
    <row r="732" spans="2:11">
      <c r="B732" s="361" t="s">
        <v>81</v>
      </c>
      <c r="C732" s="20"/>
      <c r="D732" s="224" t="s">
        <v>118</v>
      </c>
      <c r="E732" s="224" t="s">
        <v>118</v>
      </c>
      <c r="F732" s="224" t="s">
        <v>118</v>
      </c>
      <c r="G732" s="224">
        <v>0</v>
      </c>
      <c r="H732" s="225">
        <f t="shared" si="161"/>
        <v>0</v>
      </c>
    </row>
    <row r="733" spans="2:11">
      <c r="B733" s="45" t="s">
        <v>203</v>
      </c>
      <c r="C733" s="187"/>
      <c r="D733" s="224" t="s">
        <v>118</v>
      </c>
      <c r="E733" s="224" t="s">
        <v>118</v>
      </c>
      <c r="F733" s="224" t="s">
        <v>118</v>
      </c>
      <c r="G733" s="224">
        <v>0</v>
      </c>
      <c r="H733" s="225">
        <f>SUM(D733:G733)</f>
        <v>0</v>
      </c>
    </row>
    <row r="734" spans="2:11">
      <c r="B734" s="362" t="s">
        <v>86</v>
      </c>
      <c r="C734" s="21"/>
      <c r="D734" s="224">
        <v>20.850999999999999</v>
      </c>
      <c r="E734" s="224">
        <v>0</v>
      </c>
      <c r="F734" s="224">
        <v>0</v>
      </c>
      <c r="G734" s="224">
        <v>0</v>
      </c>
      <c r="H734" s="225">
        <f>SUM(D734:G734)</f>
        <v>20.850999999999999</v>
      </c>
    </row>
    <row r="735" spans="2:11" ht="12.75">
      <c r="B735" s="20" t="s">
        <v>17</v>
      </c>
      <c r="C735" s="20"/>
      <c r="D735" s="224">
        <v>0</v>
      </c>
      <c r="E735" s="224">
        <v>0</v>
      </c>
      <c r="F735" s="224">
        <v>0</v>
      </c>
      <c r="G735" s="224">
        <v>6.9269999999999996</v>
      </c>
      <c r="H735" s="225">
        <f t="shared" ref="H735:H739" si="162">SUM(D735:G735)</f>
        <v>6.9269999999999996</v>
      </c>
    </row>
    <row r="736" spans="2:11" ht="12.75">
      <c r="B736" s="15" t="s">
        <v>27</v>
      </c>
      <c r="C736" s="15"/>
      <c r="D736" s="226">
        <f>SUM(D726,D728:D729,D731:D735)</f>
        <v>248.999</v>
      </c>
      <c r="E736" s="226">
        <f>SUM(E726,E728:E729,E731:E735)</f>
        <v>83.203000000000003</v>
      </c>
      <c r="F736" s="226">
        <f>SUM(F726,F728:F729,F731:F735)</f>
        <v>17.151</v>
      </c>
      <c r="G736" s="226">
        <f>SUM(G726,G728:G729,G731:G735)</f>
        <v>-2.9350000000000023</v>
      </c>
      <c r="H736" s="226">
        <f t="shared" si="162"/>
        <v>346.41800000000001</v>
      </c>
    </row>
    <row r="737" spans="2:8" ht="12.75">
      <c r="B737" s="24" t="s">
        <v>41</v>
      </c>
      <c r="C737" s="24"/>
      <c r="D737" s="225">
        <f>-D728</f>
        <v>-43.036999999999999</v>
      </c>
      <c r="E737" s="225">
        <f t="shared" ref="E737:G737" si="163">-E728</f>
        <v>-18.747</v>
      </c>
      <c r="F737" s="225">
        <f t="shared" si="163"/>
        <v>-8.8719999999999999</v>
      </c>
      <c r="G737" s="225">
        <f t="shared" si="163"/>
        <v>-49.262</v>
      </c>
      <c r="H737" s="225">
        <f t="shared" si="162"/>
        <v>-119.91800000000001</v>
      </c>
    </row>
    <row r="738" spans="2:8" ht="12.75">
      <c r="B738" s="367" t="s">
        <v>196</v>
      </c>
      <c r="C738" s="24"/>
      <c r="D738" s="224">
        <v>1.0269999999999999</v>
      </c>
      <c r="E738" s="224">
        <v>0</v>
      </c>
      <c r="F738" s="224">
        <v>0</v>
      </c>
      <c r="G738" s="224">
        <v>0</v>
      </c>
      <c r="H738" s="225">
        <f t="shared" si="162"/>
        <v>1.0269999999999999</v>
      </c>
    </row>
    <row r="739" spans="2:8">
      <c r="B739" s="367" t="s">
        <v>204</v>
      </c>
      <c r="C739" s="24"/>
      <c r="D739" s="224" t="s">
        <v>118</v>
      </c>
      <c r="E739" s="224" t="s">
        <v>118</v>
      </c>
      <c r="F739" s="224" t="s">
        <v>118</v>
      </c>
      <c r="G739" s="224">
        <v>0</v>
      </c>
      <c r="H739" s="225">
        <f t="shared" si="162"/>
        <v>0</v>
      </c>
    </row>
    <row r="740" spans="2:8" ht="12.75">
      <c r="B740" s="24" t="s">
        <v>43</v>
      </c>
      <c r="C740" s="24"/>
      <c r="D740" s="224" t="s">
        <v>118</v>
      </c>
      <c r="E740" s="224" t="s">
        <v>118</v>
      </c>
      <c r="F740" s="224" t="s">
        <v>118</v>
      </c>
      <c r="G740" s="224" t="s">
        <v>118</v>
      </c>
      <c r="H740" s="225"/>
    </row>
    <row r="741" spans="2:8">
      <c r="B741" s="366" t="s">
        <v>88</v>
      </c>
      <c r="C741" s="19"/>
      <c r="D741" s="224">
        <v>3.3170000000000002</v>
      </c>
      <c r="E741" s="224">
        <v>2.4889999999999999</v>
      </c>
      <c r="F741" s="224">
        <v>1.339</v>
      </c>
      <c r="G741" s="224">
        <v>11.208</v>
      </c>
      <c r="H741" s="225">
        <f t="shared" ref="H741" si="164">SUM(D741:G741)</f>
        <v>18.353000000000002</v>
      </c>
    </row>
    <row r="742" spans="2:8">
      <c r="B742" s="366" t="s">
        <v>81</v>
      </c>
      <c r="C742" s="19"/>
      <c r="D742" s="224"/>
      <c r="E742" s="224"/>
      <c r="F742" s="224"/>
      <c r="G742" s="224"/>
      <c r="H742" s="225"/>
    </row>
    <row r="743" spans="2:8">
      <c r="B743" s="366" t="s">
        <v>82</v>
      </c>
      <c r="C743" s="19"/>
      <c r="D743" s="224" t="s">
        <v>118</v>
      </c>
      <c r="E743" s="224" t="s">
        <v>118</v>
      </c>
      <c r="F743" s="224" t="s">
        <v>118</v>
      </c>
      <c r="G743" s="224">
        <v>9.6959999999999997</v>
      </c>
      <c r="H743" s="225">
        <f>SUM(D743:G743)</f>
        <v>9.6959999999999997</v>
      </c>
    </row>
    <row r="744" spans="2:8">
      <c r="B744" s="45" t="s">
        <v>202</v>
      </c>
      <c r="C744" s="186"/>
      <c r="D744" s="224" t="s">
        <v>118</v>
      </c>
      <c r="E744" s="224" t="s">
        <v>118</v>
      </c>
      <c r="F744" s="224" t="s">
        <v>118</v>
      </c>
      <c r="G744" s="224">
        <v>-24.178999999999998</v>
      </c>
      <c r="H744" s="225">
        <f>SUM(D744:G744)</f>
        <v>-24.178999999999998</v>
      </c>
    </row>
    <row r="745" spans="2:8" ht="12.75">
      <c r="B745" s="19" t="s">
        <v>17</v>
      </c>
      <c r="C745" s="19"/>
      <c r="D745" s="224">
        <v>0</v>
      </c>
      <c r="E745" s="224">
        <v>0</v>
      </c>
      <c r="F745" s="224">
        <v>0</v>
      </c>
      <c r="G745" s="224">
        <v>10.167</v>
      </c>
      <c r="H745" s="225">
        <f t="shared" ref="H745:H746" si="165">SUM(D745:G745)</f>
        <v>10.167</v>
      </c>
    </row>
    <row r="746" spans="2:8" ht="12.75">
      <c r="B746" s="15" t="s">
        <v>2</v>
      </c>
      <c r="C746" s="15"/>
      <c r="D746" s="22">
        <f>SUM(D736:D745)</f>
        <v>210.30599999999998</v>
      </c>
      <c r="E746" s="22">
        <f>SUM(E736,E737:E739,E741:E745)</f>
        <v>66.945000000000007</v>
      </c>
      <c r="F746" s="22">
        <f>SUM(F736,F737:F739,F741:F745)</f>
        <v>9.6180000000000003</v>
      </c>
      <c r="G746" s="22">
        <f>SUM(G736,G737:G739,G741:G745)</f>
        <v>-45.305000000000007</v>
      </c>
      <c r="H746" s="22">
        <f t="shared" si="165"/>
        <v>241.56399999999996</v>
      </c>
    </row>
    <row r="747" spans="2:8" ht="12.75">
      <c r="B747" s="3" t="s">
        <v>128</v>
      </c>
      <c r="D747" s="55"/>
      <c r="E747" s="55"/>
      <c r="F747" s="55"/>
      <c r="G747" s="55"/>
      <c r="H747" s="55"/>
    </row>
    <row r="748" spans="2:8">
      <c r="B748" s="361" t="s">
        <v>88</v>
      </c>
      <c r="C748" s="20"/>
      <c r="D748" s="17">
        <f>SUM(D731,D741)</f>
        <v>30.516999999999999</v>
      </c>
      <c r="E748" s="17">
        <f>SUM(E731,E741)</f>
        <v>42.300999999999995</v>
      </c>
      <c r="F748" s="17">
        <f>SUM(F731,F741)</f>
        <v>13.626000000000001</v>
      </c>
      <c r="G748" s="17">
        <f>SUM(G731,G741)</f>
        <v>17.170999999999999</v>
      </c>
      <c r="H748" s="17">
        <f>SUM(D748:G748)</f>
        <v>103.61500000000001</v>
      </c>
    </row>
    <row r="749" spans="2:8">
      <c r="B749" s="362" t="s">
        <v>86</v>
      </c>
      <c r="C749" s="21"/>
      <c r="D749" s="17">
        <f>+D734</f>
        <v>20.850999999999999</v>
      </c>
      <c r="E749" s="17"/>
      <c r="F749" s="17"/>
      <c r="G749" s="17"/>
      <c r="H749" s="17">
        <f>SUM(D749:G749)</f>
        <v>20.850999999999999</v>
      </c>
    </row>
    <row r="750" spans="2:8">
      <c r="B750" s="362" t="s">
        <v>79</v>
      </c>
      <c r="C750" s="21"/>
      <c r="D750" s="17"/>
      <c r="E750" s="17"/>
      <c r="F750" s="17"/>
      <c r="G750" s="17">
        <v>-15.976000000000001</v>
      </c>
      <c r="H750" s="17">
        <f>SUM(D750:G750)</f>
        <v>-15.976000000000001</v>
      </c>
    </row>
    <row r="751" spans="2:8" ht="13.5" thickBot="1">
      <c r="B751" s="15" t="s">
        <v>122</v>
      </c>
      <c r="C751" s="15"/>
      <c r="D751" s="25">
        <f>D746-D748-D749-D750</f>
        <v>158.93799999999999</v>
      </c>
      <c r="E751" s="25">
        <f t="shared" ref="E751:H751" si="166">E746-E748-E749-E750</f>
        <v>24.644000000000013</v>
      </c>
      <c r="F751" s="25">
        <f t="shared" si="166"/>
        <v>-4.0080000000000009</v>
      </c>
      <c r="G751" s="25">
        <f t="shared" si="166"/>
        <v>-46.500000000000007</v>
      </c>
      <c r="H751" s="25">
        <f t="shared" si="166"/>
        <v>133.07399999999996</v>
      </c>
    </row>
    <row r="752" spans="2:8" ht="15" thickTop="1"/>
    <row r="754" spans="2:17" ht="15.75">
      <c r="B754" s="12" t="s">
        <v>184</v>
      </c>
      <c r="C754" s="12"/>
      <c r="D754" s="26"/>
      <c r="E754" s="26"/>
      <c r="F754" s="26"/>
      <c r="G754" s="26"/>
      <c r="H754" s="18"/>
    </row>
    <row r="755" spans="2:17" ht="15.75">
      <c r="B755" s="12"/>
      <c r="C755" s="12"/>
      <c r="D755" s="26"/>
      <c r="E755" s="26"/>
      <c r="F755" s="26"/>
      <c r="G755" s="26"/>
      <c r="H755" s="18"/>
      <c r="Q755" s="26"/>
    </row>
    <row r="756" spans="2:17" ht="12.75">
      <c r="D756" s="13" t="s">
        <v>185</v>
      </c>
      <c r="E756" s="13"/>
      <c r="F756" s="13"/>
      <c r="G756" s="13"/>
      <c r="H756" s="13"/>
      <c r="Q756" s="26"/>
    </row>
    <row r="757" spans="2:17" ht="25.5">
      <c r="D757" s="14" t="s">
        <v>38</v>
      </c>
      <c r="E757" s="14" t="s">
        <v>115</v>
      </c>
      <c r="F757" s="14" t="s">
        <v>110</v>
      </c>
      <c r="G757" s="14" t="s">
        <v>7</v>
      </c>
      <c r="H757" s="14" t="s">
        <v>33</v>
      </c>
    </row>
    <row r="758" spans="2:17" ht="12.75">
      <c r="B758" s="15" t="s">
        <v>39</v>
      </c>
      <c r="C758" s="15"/>
      <c r="D758" s="224">
        <v>136.86000000000001</v>
      </c>
      <c r="E758" s="224">
        <v>17.7</v>
      </c>
      <c r="F758" s="224">
        <v>-6.1609999999999996</v>
      </c>
      <c r="G758" s="224">
        <v>-90.762</v>
      </c>
      <c r="H758" s="225">
        <f>SUM(D758:G758)</f>
        <v>57.637</v>
      </c>
    </row>
    <row r="759" spans="2:17" ht="12.75">
      <c r="B759" s="3" t="s">
        <v>40</v>
      </c>
      <c r="D759" s="224"/>
      <c r="E759" s="224"/>
      <c r="F759" s="224"/>
      <c r="G759" s="224"/>
      <c r="H759" s="225"/>
    </row>
    <row r="760" spans="2:17" ht="12.75">
      <c r="B760" s="19" t="s">
        <v>41</v>
      </c>
      <c r="C760" s="19"/>
      <c r="D760" s="224">
        <v>46.684999999999974</v>
      </c>
      <c r="E760" s="224">
        <v>21.934999999999999</v>
      </c>
      <c r="F760" s="224">
        <v>9.5939999999999994</v>
      </c>
      <c r="G760" s="224">
        <v>72.34</v>
      </c>
      <c r="H760" s="225">
        <f>SUM(D760:G760)</f>
        <v>150.55399999999997</v>
      </c>
    </row>
    <row r="761" spans="2:17">
      <c r="B761" s="366" t="s">
        <v>103</v>
      </c>
      <c r="C761" s="19"/>
      <c r="D761" s="224" t="s">
        <v>118</v>
      </c>
      <c r="E761" s="224" t="s">
        <v>118</v>
      </c>
      <c r="F761" s="224" t="s">
        <v>118</v>
      </c>
      <c r="G761" s="224"/>
      <c r="H761" s="225"/>
    </row>
    <row r="762" spans="2:17" ht="12.75">
      <c r="B762" s="19" t="s">
        <v>42</v>
      </c>
      <c r="C762" s="19"/>
      <c r="D762" s="224" t="s">
        <v>118</v>
      </c>
      <c r="E762" s="224" t="s">
        <v>118</v>
      </c>
      <c r="F762" s="224" t="s">
        <v>118</v>
      </c>
      <c r="G762" s="224" t="s">
        <v>118</v>
      </c>
      <c r="H762" s="225"/>
    </row>
    <row r="763" spans="2:17">
      <c r="B763" s="361" t="s">
        <v>88</v>
      </c>
      <c r="C763" s="20"/>
      <c r="D763" s="224">
        <v>26.068000000000012</v>
      </c>
      <c r="E763" s="224">
        <v>39.840000000000003</v>
      </c>
      <c r="F763" s="224">
        <v>11.781000000000001</v>
      </c>
      <c r="G763" s="224">
        <v>6.4249999999999998</v>
      </c>
      <c r="H763" s="225">
        <f t="shared" ref="H763:H764" si="167">SUM(D763:G763)</f>
        <v>84.114000000000019</v>
      </c>
    </row>
    <row r="764" spans="2:17">
      <c r="B764" s="361" t="s">
        <v>81</v>
      </c>
      <c r="C764" s="20"/>
      <c r="D764" s="224" t="s">
        <v>118</v>
      </c>
      <c r="E764" s="224" t="s">
        <v>118</v>
      </c>
      <c r="F764" s="224" t="s">
        <v>118</v>
      </c>
      <c r="G764" s="224">
        <v>0</v>
      </c>
      <c r="H764" s="225">
        <f t="shared" si="167"/>
        <v>0</v>
      </c>
    </row>
    <row r="765" spans="2:17">
      <c r="B765" s="45" t="s">
        <v>203</v>
      </c>
      <c r="C765" s="187"/>
      <c r="D765" s="224" t="s">
        <v>118</v>
      </c>
      <c r="E765" s="224" t="s">
        <v>118</v>
      </c>
      <c r="F765" s="224" t="s">
        <v>118</v>
      </c>
      <c r="G765" s="224">
        <v>0</v>
      </c>
      <c r="H765" s="225">
        <f>SUM(D765:G765)</f>
        <v>0</v>
      </c>
    </row>
    <row r="766" spans="2:17">
      <c r="B766" s="362" t="s">
        <v>86</v>
      </c>
      <c r="C766" s="21"/>
      <c r="D766" s="224">
        <v>23.11</v>
      </c>
      <c r="E766" s="224">
        <v>0</v>
      </c>
      <c r="F766" s="224">
        <v>0</v>
      </c>
      <c r="G766" s="224">
        <v>0</v>
      </c>
      <c r="H766" s="225">
        <f>SUM(D766:G766)</f>
        <v>23.11</v>
      </c>
    </row>
    <row r="767" spans="2:17" ht="12.75">
      <c r="B767" s="20" t="s">
        <v>17</v>
      </c>
      <c r="C767" s="20"/>
      <c r="D767" s="224">
        <v>0</v>
      </c>
      <c r="E767" s="224">
        <v>0</v>
      </c>
      <c r="F767" s="224">
        <v>0</v>
      </c>
      <c r="G767" s="224">
        <v>6.4450000000000003</v>
      </c>
      <c r="H767" s="225">
        <f t="shared" ref="H767:H771" si="168">SUM(D767:G767)</f>
        <v>6.4450000000000003</v>
      </c>
    </row>
    <row r="768" spans="2:17" ht="12.75">
      <c r="B768" s="15" t="s">
        <v>27</v>
      </c>
      <c r="C768" s="15"/>
      <c r="D768" s="226">
        <f>SUM(D758,D760:D761,D763:D767)</f>
        <v>232.72300000000001</v>
      </c>
      <c r="E768" s="226">
        <f>SUM(E758,E760:E761,E763:E767)</f>
        <v>79.474999999999994</v>
      </c>
      <c r="F768" s="226">
        <f>SUM(F758,F760:F761,F763:F767)</f>
        <v>15.214</v>
      </c>
      <c r="G768" s="226">
        <f>SUM(G758,G760:G761,G763:G767)</f>
        <v>-5.551999999999996</v>
      </c>
      <c r="H768" s="226">
        <f t="shared" si="168"/>
        <v>321.85999999999996</v>
      </c>
    </row>
    <row r="769" spans="2:8" ht="12.75">
      <c r="B769" s="24" t="s">
        <v>41</v>
      </c>
      <c r="C769" s="24"/>
      <c r="D769" s="225">
        <f>-D760</f>
        <v>-46.684999999999974</v>
      </c>
      <c r="E769" s="225">
        <f t="shared" ref="E769:G769" si="169">-E760</f>
        <v>-21.934999999999999</v>
      </c>
      <c r="F769" s="225">
        <f t="shared" si="169"/>
        <v>-9.5939999999999994</v>
      </c>
      <c r="G769" s="225">
        <f t="shared" si="169"/>
        <v>-72.34</v>
      </c>
      <c r="H769" s="225">
        <f t="shared" si="168"/>
        <v>-150.55399999999997</v>
      </c>
    </row>
    <row r="770" spans="2:8" ht="12.75">
      <c r="B770" s="367" t="s">
        <v>196</v>
      </c>
      <c r="C770" s="24"/>
      <c r="D770" s="224">
        <v>7.0999999999999994E-2</v>
      </c>
      <c r="E770" s="224">
        <v>0</v>
      </c>
      <c r="F770" s="224">
        <v>0</v>
      </c>
      <c r="G770" s="224">
        <v>0</v>
      </c>
      <c r="H770" s="225">
        <f t="shared" si="168"/>
        <v>7.0999999999999994E-2</v>
      </c>
    </row>
    <row r="771" spans="2:8">
      <c r="B771" s="367" t="s">
        <v>204</v>
      </c>
      <c r="C771" s="24"/>
      <c r="D771" s="224" t="s">
        <v>118</v>
      </c>
      <c r="E771" s="224" t="s">
        <v>118</v>
      </c>
      <c r="F771" s="224" t="s">
        <v>118</v>
      </c>
      <c r="G771" s="224">
        <v>0</v>
      </c>
      <c r="H771" s="225">
        <f t="shared" si="168"/>
        <v>0</v>
      </c>
    </row>
    <row r="772" spans="2:8" ht="12.75">
      <c r="B772" s="24" t="s">
        <v>43</v>
      </c>
      <c r="C772" s="24"/>
      <c r="D772" s="224" t="s">
        <v>118</v>
      </c>
      <c r="E772" s="224" t="s">
        <v>118</v>
      </c>
      <c r="F772" s="224" t="s">
        <v>118</v>
      </c>
      <c r="G772" s="224" t="s">
        <v>118</v>
      </c>
      <c r="H772" s="225"/>
    </row>
    <row r="773" spans="2:8">
      <c r="B773" s="366" t="s">
        <v>88</v>
      </c>
      <c r="C773" s="19"/>
      <c r="D773" s="224">
        <v>3.2219999999999995</v>
      </c>
      <c r="E773" s="224">
        <v>2.6180000000000003</v>
      </c>
      <c r="F773" s="224">
        <v>1.3490000000000002</v>
      </c>
      <c r="G773" s="224">
        <v>11.413</v>
      </c>
      <c r="H773" s="225">
        <f t="shared" ref="H773" si="170">SUM(D773:G773)</f>
        <v>18.602</v>
      </c>
    </row>
    <row r="774" spans="2:8">
      <c r="B774" s="366" t="s">
        <v>81</v>
      </c>
      <c r="C774" s="19"/>
      <c r="D774" s="224"/>
      <c r="E774" s="224"/>
      <c r="F774" s="224"/>
      <c r="G774" s="224"/>
      <c r="H774" s="225"/>
    </row>
    <row r="775" spans="2:8">
      <c r="B775" s="366" t="s">
        <v>82</v>
      </c>
      <c r="C775" s="19"/>
      <c r="D775" s="224" t="s">
        <v>118</v>
      </c>
      <c r="E775" s="224" t="s">
        <v>118</v>
      </c>
      <c r="F775" s="224" t="s">
        <v>118</v>
      </c>
      <c r="G775" s="224">
        <v>10.7</v>
      </c>
      <c r="H775" s="225">
        <f>SUM(D775:G775)</f>
        <v>10.7</v>
      </c>
    </row>
    <row r="776" spans="2:8">
      <c r="B776" s="45" t="s">
        <v>202</v>
      </c>
      <c r="C776" s="186"/>
      <c r="D776" s="224" t="s">
        <v>118</v>
      </c>
      <c r="E776" s="224" t="s">
        <v>118</v>
      </c>
      <c r="F776" s="224" t="s">
        <v>118</v>
      </c>
      <c r="G776" s="224">
        <v>-3.2240000000000002</v>
      </c>
      <c r="H776" s="225">
        <f>SUM(D776:G776)</f>
        <v>-3.2240000000000002</v>
      </c>
    </row>
    <row r="777" spans="2:8" ht="12.75">
      <c r="B777" s="19" t="s">
        <v>17</v>
      </c>
      <c r="C777" s="19"/>
      <c r="D777" s="224">
        <v>0</v>
      </c>
      <c r="E777" s="224">
        <v>0</v>
      </c>
      <c r="F777" s="224">
        <v>0</v>
      </c>
      <c r="G777" s="224">
        <v>9.3569999999999993</v>
      </c>
      <c r="H777" s="225">
        <f t="shared" ref="H777:H778" si="171">SUM(D777:G777)</f>
        <v>9.3569999999999993</v>
      </c>
    </row>
    <row r="778" spans="2:8" ht="12.75">
      <c r="B778" s="15" t="s">
        <v>2</v>
      </c>
      <c r="C778" s="15"/>
      <c r="D778" s="22">
        <f>SUM(D768:D777)</f>
        <v>189.33100000000005</v>
      </c>
      <c r="E778" s="22">
        <f>SUM(E768,E769:E771,E773:E777)</f>
        <v>60.157999999999994</v>
      </c>
      <c r="F778" s="22">
        <f>SUM(F768,F769:F771,F773:F777)</f>
        <v>6.9690000000000012</v>
      </c>
      <c r="G778" s="22">
        <f>SUM(G768,G769:G771,G773:G777)</f>
        <v>-49.646000000000001</v>
      </c>
      <c r="H778" s="22">
        <f t="shared" si="171"/>
        <v>206.81200000000001</v>
      </c>
    </row>
    <row r="779" spans="2:8" ht="12.75">
      <c r="B779" s="3" t="s">
        <v>128</v>
      </c>
      <c r="D779" s="55"/>
      <c r="E779" s="55"/>
      <c r="F779" s="55"/>
      <c r="G779" s="55"/>
      <c r="H779" s="55"/>
    </row>
    <row r="780" spans="2:8">
      <c r="B780" s="361" t="s">
        <v>88</v>
      </c>
      <c r="C780" s="20"/>
      <c r="D780" s="17">
        <v>29.289999999999992</v>
      </c>
      <c r="E780" s="17">
        <v>42.457999999999998</v>
      </c>
      <c r="F780" s="17">
        <v>13.13</v>
      </c>
      <c r="G780" s="17">
        <v>17.838000000000001</v>
      </c>
      <c r="H780" s="17">
        <f>SUM(D780:G780)</f>
        <v>102.71599999999998</v>
      </c>
    </row>
    <row r="781" spans="2:8">
      <c r="B781" s="362" t="s">
        <v>86</v>
      </c>
      <c r="C781" s="21"/>
      <c r="D781" s="17">
        <v>23.11</v>
      </c>
      <c r="E781" s="17"/>
      <c r="F781" s="17"/>
      <c r="G781" s="17"/>
      <c r="H781" s="17">
        <f>SUM(D781:G781)</f>
        <v>23.11</v>
      </c>
    </row>
    <row r="782" spans="2:8">
      <c r="B782" s="362" t="s">
        <v>79</v>
      </c>
      <c r="C782" s="21"/>
      <c r="D782" s="17"/>
      <c r="E782" s="17"/>
      <c r="F782" s="17"/>
      <c r="G782" s="17">
        <v>-16.632999999999996</v>
      </c>
      <c r="H782" s="17">
        <f>SUM(D782:G782)</f>
        <v>-16.632999999999996</v>
      </c>
    </row>
    <row r="783" spans="2:8" ht="13.5" thickBot="1">
      <c r="B783" s="15" t="s">
        <v>122</v>
      </c>
      <c r="C783" s="15"/>
      <c r="D783" s="25">
        <f>D778-D780-D781-D782</f>
        <v>136.93100000000004</v>
      </c>
      <c r="E783" s="25">
        <f t="shared" ref="E783:H783" si="172">E778-E780-E781-E782</f>
        <v>17.699999999999996</v>
      </c>
      <c r="F783" s="25">
        <f t="shared" si="172"/>
        <v>-6.1609999999999996</v>
      </c>
      <c r="G783" s="25">
        <f t="shared" si="172"/>
        <v>-50.851000000000013</v>
      </c>
      <c r="H783" s="25">
        <f t="shared" si="172"/>
        <v>97.619000000000028</v>
      </c>
    </row>
    <row r="784" spans="2:8" ht="15" thickTop="1"/>
    <row r="788" spans="2:8" ht="15.75">
      <c r="B788" s="12" t="s">
        <v>186</v>
      </c>
      <c r="C788" s="12"/>
      <c r="D788" s="26"/>
      <c r="E788" s="26"/>
      <c r="F788" s="26"/>
      <c r="G788" s="26"/>
      <c r="H788" s="18"/>
    </row>
    <row r="789" spans="2:8" ht="15.75">
      <c r="B789" s="12"/>
      <c r="C789" s="12"/>
      <c r="D789" s="26"/>
      <c r="E789" s="26"/>
      <c r="F789" s="26"/>
      <c r="G789" s="26"/>
      <c r="H789" s="18"/>
    </row>
    <row r="790" spans="2:8" ht="12.75">
      <c r="D790" s="13" t="s">
        <v>187</v>
      </c>
      <c r="E790" s="13"/>
      <c r="F790" s="13"/>
      <c r="G790" s="13"/>
      <c r="H790" s="13"/>
    </row>
    <row r="791" spans="2:8" ht="25.5">
      <c r="D791" s="14" t="s">
        <v>38</v>
      </c>
      <c r="E791" s="14" t="s">
        <v>115</v>
      </c>
      <c r="F791" s="14" t="s">
        <v>110</v>
      </c>
      <c r="G791" s="14" t="s">
        <v>7</v>
      </c>
      <c r="H791" s="14" t="s">
        <v>33</v>
      </c>
    </row>
    <row r="792" spans="2:8" ht="12.75">
      <c r="B792" s="15" t="s">
        <v>39</v>
      </c>
      <c r="C792" s="15"/>
      <c r="D792" s="224">
        <f>IFERROR(D758+D726+D693+D659,0)</f>
        <v>646.79399999999998</v>
      </c>
      <c r="E792" s="224">
        <f t="shared" ref="E792:H801" si="173">IFERROR(E758+E726+E693+E659,0)</f>
        <v>80.428295679999636</v>
      </c>
      <c r="F792" s="224">
        <f t="shared" si="173"/>
        <v>-21.632346160000026</v>
      </c>
      <c r="G792" s="224">
        <f t="shared" si="173"/>
        <v>-342.17294951999963</v>
      </c>
      <c r="H792" s="224">
        <f t="shared" si="173"/>
        <v>363.41699999999992</v>
      </c>
    </row>
    <row r="793" spans="2:8" ht="12.75">
      <c r="B793" s="3" t="s">
        <v>40</v>
      </c>
      <c r="D793" s="224"/>
      <c r="E793" s="224"/>
      <c r="F793" s="224"/>
      <c r="G793" s="224"/>
      <c r="H793" s="225"/>
    </row>
    <row r="794" spans="2:8" ht="12.75">
      <c r="B794" s="19" t="s">
        <v>41</v>
      </c>
      <c r="C794" s="19"/>
      <c r="D794" s="224">
        <f>IFERROR(D760+D728+D695+D661,0)</f>
        <v>178.66399999999999</v>
      </c>
      <c r="E794" s="224">
        <f t="shared" si="173"/>
        <v>85.800713538100013</v>
      </c>
      <c r="F794" s="224">
        <f t="shared" si="173"/>
        <v>38.5969019558</v>
      </c>
      <c r="G794" s="224">
        <f t="shared" si="173"/>
        <v>273.50638450609995</v>
      </c>
      <c r="H794" s="224">
        <f t="shared" si="173"/>
        <v>576.56799999999998</v>
      </c>
    </row>
    <row r="795" spans="2:8">
      <c r="B795" s="366" t="s">
        <v>103</v>
      </c>
      <c r="C795" s="19"/>
      <c r="D795" s="224"/>
      <c r="E795" s="224"/>
      <c r="F795" s="224"/>
      <c r="G795" s="224"/>
      <c r="H795" s="225"/>
    </row>
    <row r="796" spans="2:8" ht="12.75">
      <c r="B796" s="19" t="s">
        <v>42</v>
      </c>
      <c r="C796" s="19"/>
      <c r="D796" s="224" t="s">
        <v>118</v>
      </c>
      <c r="E796" s="224" t="s">
        <v>118</v>
      </c>
      <c r="F796" s="224" t="s">
        <v>118</v>
      </c>
      <c r="G796" s="224" t="s">
        <v>118</v>
      </c>
      <c r="H796" s="225"/>
    </row>
    <row r="797" spans="2:8">
      <c r="B797" s="361" t="s">
        <v>88</v>
      </c>
      <c r="C797" s="20"/>
      <c r="D797" s="224">
        <f>IFERROR(D763+D731+D698+D664,0)</f>
        <v>108.30200000000002</v>
      </c>
      <c r="E797" s="224">
        <f t="shared" si="173"/>
        <v>160.38086052850002</v>
      </c>
      <c r="F797" s="224">
        <f t="shared" si="173"/>
        <v>47.877344214600001</v>
      </c>
      <c r="G797" s="224">
        <f>IFERROR(G763+G731+G698+G664,0)</f>
        <v>24.328795256899976</v>
      </c>
      <c r="H797" s="224">
        <f t="shared" si="173"/>
        <v>340.88900000000001</v>
      </c>
    </row>
    <row r="798" spans="2:8">
      <c r="B798" s="361" t="s">
        <v>81</v>
      </c>
      <c r="C798" s="20"/>
      <c r="D798" s="224"/>
      <c r="E798" s="224"/>
      <c r="F798" s="224"/>
      <c r="G798" s="224">
        <v>0</v>
      </c>
      <c r="H798" s="224">
        <f t="shared" si="173"/>
        <v>0</v>
      </c>
    </row>
    <row r="799" spans="2:8">
      <c r="B799" s="45" t="s">
        <v>203</v>
      </c>
      <c r="C799" s="187"/>
      <c r="D799" s="224"/>
      <c r="E799" s="224"/>
      <c r="F799" s="224"/>
      <c r="G799" s="224">
        <f t="shared" si="173"/>
        <v>0</v>
      </c>
      <c r="H799" s="224">
        <f t="shared" si="173"/>
        <v>0</v>
      </c>
    </row>
    <row r="800" spans="2:8">
      <c r="B800" s="362" t="s">
        <v>86</v>
      </c>
      <c r="C800" s="21"/>
      <c r="D800" s="224">
        <f>IFERROR(D766+D734+D701+D667,0)</f>
        <v>82.935000000000002</v>
      </c>
      <c r="E800" s="224">
        <f t="shared" si="173"/>
        <v>0</v>
      </c>
      <c r="F800" s="224">
        <f t="shared" si="173"/>
        <v>0</v>
      </c>
      <c r="G800" s="224">
        <f t="shared" si="173"/>
        <v>0</v>
      </c>
      <c r="H800" s="224">
        <f t="shared" si="173"/>
        <v>82.935000000000002</v>
      </c>
    </row>
    <row r="801" spans="2:8" ht="12.75">
      <c r="B801" s="20" t="s">
        <v>17</v>
      </c>
      <c r="C801" s="20"/>
      <c r="D801" s="224">
        <f>IFERROR(D767+D735+D702+D668,0)</f>
        <v>0</v>
      </c>
      <c r="E801" s="224">
        <f t="shared" si="173"/>
        <v>0</v>
      </c>
      <c r="F801" s="224">
        <f t="shared" si="173"/>
        <v>0</v>
      </c>
      <c r="G801" s="224">
        <f t="shared" si="173"/>
        <v>27.997</v>
      </c>
      <c r="H801" s="225">
        <f t="shared" si="173"/>
        <v>27.997</v>
      </c>
    </row>
    <row r="802" spans="2:8" ht="12.75">
      <c r="B802" s="15" t="s">
        <v>27</v>
      </c>
      <c r="C802" s="15"/>
      <c r="D802" s="226">
        <f>SUM(D792,D794:D795,D797:D801)</f>
        <v>1016.6949999999999</v>
      </c>
      <c r="E802" s="226">
        <f>SUM(E792,E794:E795,E797:E801)</f>
        <v>326.60986974659966</v>
      </c>
      <c r="F802" s="226">
        <f>SUM(F792,F794:F795,F797:F801)</f>
        <v>64.841900010399968</v>
      </c>
      <c r="G802" s="226">
        <f>SUM(G792,G794:G795,G797:G801)</f>
        <v>-16.340769756999705</v>
      </c>
      <c r="H802" s="226">
        <f t="shared" ref="H802" si="174">SUM(D802:G802)</f>
        <v>1391.806</v>
      </c>
    </row>
    <row r="803" spans="2:8" ht="12.75">
      <c r="B803" s="24" t="s">
        <v>41</v>
      </c>
      <c r="C803" s="24"/>
      <c r="D803" s="225">
        <f>-D794</f>
        <v>-178.66399999999999</v>
      </c>
      <c r="E803" s="225">
        <f>-E794</f>
        <v>-85.800713538100013</v>
      </c>
      <c r="F803" s="225">
        <f>-F794</f>
        <v>-38.5969019558</v>
      </c>
      <c r="G803" s="225">
        <f>-G794</f>
        <v>-273.50638450609995</v>
      </c>
      <c r="H803" s="225">
        <f t="shared" ref="H803" si="175">IFERROR(H769+H737+H704+H670,0)</f>
        <v>-576.56799999999998</v>
      </c>
    </row>
    <row r="804" spans="2:8" ht="12.75">
      <c r="B804" s="367" t="s">
        <v>196</v>
      </c>
      <c r="C804" s="24"/>
      <c r="D804" s="224">
        <f>IFERROR(D770+D738+D705+D671,0)</f>
        <v>2.044</v>
      </c>
      <c r="E804" s="224">
        <f t="shared" ref="E804:H811" si="176">IFERROR(E770+E738+E705+E671,0)</f>
        <v>0</v>
      </c>
      <c r="F804" s="224">
        <f t="shared" si="176"/>
        <v>0</v>
      </c>
      <c r="G804" s="224">
        <f t="shared" si="176"/>
        <v>0</v>
      </c>
      <c r="H804" s="225">
        <f t="shared" si="176"/>
        <v>2.044</v>
      </c>
    </row>
    <row r="805" spans="2:8">
      <c r="B805" s="367" t="s">
        <v>204</v>
      </c>
      <c r="C805" s="24"/>
      <c r="D805" s="224" t="s">
        <v>118</v>
      </c>
      <c r="E805" s="224" t="s">
        <v>118</v>
      </c>
      <c r="F805" s="224" t="s">
        <v>118</v>
      </c>
      <c r="G805" s="224">
        <f t="shared" si="176"/>
        <v>0</v>
      </c>
      <c r="H805" s="225">
        <f t="shared" ref="H805" si="177">IFERROR(H771+H739+H706+H672,0)</f>
        <v>0</v>
      </c>
    </row>
    <row r="806" spans="2:8" ht="12.75">
      <c r="B806" s="24" t="s">
        <v>43</v>
      </c>
      <c r="C806" s="24"/>
      <c r="D806" s="224" t="s">
        <v>118</v>
      </c>
      <c r="E806" s="224" t="s">
        <v>118</v>
      </c>
      <c r="F806" s="224" t="s">
        <v>118</v>
      </c>
      <c r="G806" s="224" t="s">
        <v>118</v>
      </c>
      <c r="H806" s="225"/>
    </row>
    <row r="807" spans="2:8">
      <c r="B807" s="366" t="s">
        <v>88</v>
      </c>
      <c r="C807" s="19"/>
      <c r="D807" s="224">
        <f>IFERROR(D773+D741+D708+D674,0)</f>
        <v>12.781000000000001</v>
      </c>
      <c r="E807" s="224">
        <f t="shared" si="176"/>
        <v>10.632999999999999</v>
      </c>
      <c r="F807" s="224">
        <f t="shared" si="176"/>
        <v>5.2210000000000001</v>
      </c>
      <c r="G807" s="224">
        <f t="shared" si="176"/>
        <v>45.097000000000001</v>
      </c>
      <c r="H807" s="225">
        <f t="shared" si="176"/>
        <v>73.731999999999999</v>
      </c>
    </row>
    <row r="808" spans="2:8">
      <c r="B808" s="366" t="s">
        <v>81</v>
      </c>
      <c r="C808" s="19"/>
      <c r="D808" s="224"/>
      <c r="E808" s="224"/>
      <c r="F808" s="224"/>
      <c r="G808" s="224"/>
      <c r="H808" s="225"/>
    </row>
    <row r="809" spans="2:8">
      <c r="B809" s="366" t="s">
        <v>82</v>
      </c>
      <c r="C809" s="19"/>
      <c r="D809" s="224"/>
      <c r="E809" s="224"/>
      <c r="F809" s="224"/>
      <c r="G809" s="224">
        <f t="shared" si="176"/>
        <v>41.037000000000006</v>
      </c>
      <c r="H809" s="225">
        <f t="shared" si="176"/>
        <v>41.037000000000006</v>
      </c>
    </row>
    <row r="810" spans="2:8">
      <c r="B810" s="45" t="s">
        <v>202</v>
      </c>
      <c r="C810" s="186"/>
      <c r="D810" s="224"/>
      <c r="E810" s="224"/>
      <c r="F810" s="224"/>
      <c r="G810" s="224">
        <f t="shared" si="176"/>
        <v>-24.579000000000001</v>
      </c>
      <c r="H810" s="225">
        <f t="shared" si="176"/>
        <v>-24.579000000000001</v>
      </c>
    </row>
    <row r="811" spans="2:8" ht="12.75">
      <c r="B811" s="19" t="s">
        <v>17</v>
      </c>
      <c r="C811" s="19"/>
      <c r="D811" s="224"/>
      <c r="E811" s="224"/>
      <c r="F811" s="224"/>
      <c r="G811" s="224">
        <f t="shared" si="176"/>
        <v>38.888000000000005</v>
      </c>
      <c r="H811" s="225">
        <f t="shared" si="176"/>
        <v>38.888000000000005</v>
      </c>
    </row>
    <row r="812" spans="2:8" ht="12.75">
      <c r="B812" s="15" t="s">
        <v>2</v>
      </c>
      <c r="C812" s="15"/>
      <c r="D812" s="22">
        <f>SUM(D802,D803:D805,D807:D811)</f>
        <v>852.85599999999988</v>
      </c>
      <c r="E812" s="22">
        <f>SUM(E802,E803:E805,E807:E811)</f>
        <v>251.44215620849965</v>
      </c>
      <c r="F812" s="22">
        <f>SUM(F802,F803:F805,F807:F811)</f>
        <v>31.465998054599968</v>
      </c>
      <c r="G812" s="22">
        <f>SUM(G802,G803:G805,G807:G811)</f>
        <v>-189.40415426309963</v>
      </c>
      <c r="H812" s="22">
        <f t="shared" ref="H812" si="178">SUM(D812:G812)</f>
        <v>946.3599999999999</v>
      </c>
    </row>
    <row r="813" spans="2:8" ht="12.75">
      <c r="B813" s="3" t="s">
        <v>128</v>
      </c>
      <c r="D813" s="55"/>
      <c r="E813" s="55"/>
      <c r="F813" s="55"/>
      <c r="G813" s="55"/>
      <c r="H813" s="55"/>
    </row>
    <row r="814" spans="2:8">
      <c r="B814" s="361" t="s">
        <v>88</v>
      </c>
      <c r="C814" s="20"/>
      <c r="D814" s="224">
        <f>IFERROR(D780+D748+D715+D681,0)</f>
        <v>121.083</v>
      </c>
      <c r="E814" s="224">
        <f t="shared" ref="E814:H816" si="179">IFERROR(E780+E748+E715+E681,0)</f>
        <v>171.0138605285</v>
      </c>
      <c r="F814" s="224">
        <f t="shared" si="179"/>
        <v>53.098344214600004</v>
      </c>
      <c r="G814" s="224">
        <f t="shared" si="179"/>
        <v>69.425795256899988</v>
      </c>
      <c r="H814" s="225">
        <f t="shared" si="179"/>
        <v>414.62099999999998</v>
      </c>
    </row>
    <row r="815" spans="2:8">
      <c r="B815" s="362" t="s">
        <v>86</v>
      </c>
      <c r="C815" s="21"/>
      <c r="D815" s="224">
        <f>IFERROR(D781+D749+D716+D682,0)</f>
        <v>82.935000000000002</v>
      </c>
      <c r="E815" s="224">
        <f t="shared" si="179"/>
        <v>0</v>
      </c>
      <c r="F815" s="224">
        <f t="shared" si="179"/>
        <v>0</v>
      </c>
      <c r="G815" s="224">
        <f t="shared" si="179"/>
        <v>0</v>
      </c>
      <c r="H815" s="225">
        <f t="shared" si="179"/>
        <v>82.935000000000002</v>
      </c>
    </row>
    <row r="816" spans="2:8">
      <c r="B816" s="362" t="s">
        <v>79</v>
      </c>
      <c r="C816" s="21"/>
      <c r="D816" s="17"/>
      <c r="E816" s="17"/>
      <c r="F816" s="17"/>
      <c r="G816" s="224">
        <f t="shared" si="179"/>
        <v>-64.603999999999985</v>
      </c>
      <c r="H816" s="17">
        <f>SUM(D816:G816)</f>
        <v>-64.603999999999985</v>
      </c>
    </row>
    <row r="817" spans="2:8" ht="13.5" thickBot="1">
      <c r="B817" s="15" t="s">
        <v>122</v>
      </c>
      <c r="C817" s="15"/>
      <c r="D817" s="25">
        <f>D812-D814-D815-D816</f>
        <v>648.83799999999997</v>
      </c>
      <c r="E817" s="25">
        <f t="shared" ref="E817:H817" si="180">E812-E814-E815-E816</f>
        <v>80.42829567999965</v>
      </c>
      <c r="F817" s="25">
        <f t="shared" si="180"/>
        <v>-21.632346160000036</v>
      </c>
      <c r="G817" s="25">
        <f t="shared" si="180"/>
        <v>-194.22594951999963</v>
      </c>
      <c r="H817" s="25">
        <f t="shared" si="180"/>
        <v>513.4079999999999</v>
      </c>
    </row>
    <row r="818" spans="2:8" ht="15" thickTop="1"/>
    <row r="821" spans="2:8" ht="15.75">
      <c r="B821" s="12" t="s">
        <v>199</v>
      </c>
      <c r="C821" s="12"/>
      <c r="D821" s="26"/>
      <c r="E821" s="26"/>
      <c r="F821" s="26"/>
      <c r="G821" s="26"/>
      <c r="H821" s="18"/>
    </row>
    <row r="822" spans="2:8" ht="15.75">
      <c r="B822" s="348"/>
      <c r="C822" s="12"/>
      <c r="D822" s="26"/>
      <c r="E822" s="26"/>
      <c r="F822" s="26"/>
      <c r="G822" s="26"/>
      <c r="H822" s="18"/>
    </row>
    <row r="823" spans="2:8" ht="12.75">
      <c r="D823" s="13" t="s">
        <v>190</v>
      </c>
      <c r="E823" s="13"/>
      <c r="F823" s="13"/>
      <c r="G823" s="13"/>
      <c r="H823" s="13"/>
    </row>
    <row r="824" spans="2:8" ht="25.5">
      <c r="D824" s="14" t="s">
        <v>38</v>
      </c>
      <c r="E824" s="14" t="s">
        <v>115</v>
      </c>
      <c r="F824" s="14" t="s">
        <v>110</v>
      </c>
      <c r="G824" s="14" t="s">
        <v>7</v>
      </c>
      <c r="H824" s="14" t="s">
        <v>33</v>
      </c>
    </row>
    <row r="825" spans="2:8" ht="12.75">
      <c r="B825" s="101" t="s">
        <v>198</v>
      </c>
      <c r="C825" s="15"/>
      <c r="D825" s="224">
        <v>22.658000000000001</v>
      </c>
      <c r="E825" s="224">
        <v>-32.579000000000001</v>
      </c>
      <c r="F825" s="224">
        <v>-16.457000000000001</v>
      </c>
      <c r="G825" s="224">
        <v>-125.033</v>
      </c>
      <c r="H825" s="225">
        <f>SUM(D825:G825)</f>
        <v>-151.411</v>
      </c>
    </row>
    <row r="826" spans="2:8" ht="12.75">
      <c r="B826" s="3" t="s">
        <v>40</v>
      </c>
      <c r="D826" s="224"/>
      <c r="E826" s="224"/>
      <c r="F826" s="224"/>
      <c r="G826" s="224"/>
      <c r="H826" s="225"/>
    </row>
    <row r="827" spans="2:8" ht="12.75">
      <c r="B827" s="19" t="s">
        <v>41</v>
      </c>
      <c r="C827" s="19"/>
      <c r="D827" s="224">
        <v>48.969000000000001</v>
      </c>
      <c r="E827" s="224">
        <v>46.518999999999998</v>
      </c>
      <c r="F827" s="224">
        <v>11.685</v>
      </c>
      <c r="G827" s="224">
        <v>91.7</v>
      </c>
      <c r="H827" s="225">
        <f>SUM(D827:G827)</f>
        <v>198.87299999999999</v>
      </c>
    </row>
    <row r="828" spans="2:8">
      <c r="B828" s="366" t="s">
        <v>103</v>
      </c>
      <c r="C828" s="19"/>
      <c r="D828" s="224" t="s">
        <v>118</v>
      </c>
      <c r="E828" s="224" t="s">
        <v>118</v>
      </c>
      <c r="F828" s="224" t="s">
        <v>118</v>
      </c>
      <c r="G828" s="224"/>
      <c r="H828" s="225"/>
    </row>
    <row r="829" spans="2:8" ht="12.75">
      <c r="B829" s="19" t="s">
        <v>42</v>
      </c>
      <c r="C829" s="19"/>
      <c r="D829" s="224" t="s">
        <v>118</v>
      </c>
      <c r="E829" s="224" t="s">
        <v>118</v>
      </c>
      <c r="F829" s="224" t="s">
        <v>118</v>
      </c>
      <c r="G829" s="224" t="s">
        <v>118</v>
      </c>
      <c r="H829" s="225"/>
    </row>
    <row r="830" spans="2:8">
      <c r="B830" s="361" t="s">
        <v>88</v>
      </c>
      <c r="C830" s="20"/>
      <c r="D830" s="224">
        <v>22.329000000000001</v>
      </c>
      <c r="E830" s="224">
        <v>38.087000000000003</v>
      </c>
      <c r="F830" s="224">
        <v>10.465999999999999</v>
      </c>
      <c r="G830" s="224">
        <v>6.4909999999999997</v>
      </c>
      <c r="H830" s="225">
        <f t="shared" ref="H830:H831" si="181">SUM(D830:G830)</f>
        <v>77.373000000000005</v>
      </c>
    </row>
    <row r="831" spans="2:8">
      <c r="B831" s="361" t="s">
        <v>81</v>
      </c>
      <c r="C831" s="20"/>
      <c r="D831" s="224" t="s">
        <v>118</v>
      </c>
      <c r="E831" s="224" t="s">
        <v>118</v>
      </c>
      <c r="F831" s="224" t="s">
        <v>118</v>
      </c>
      <c r="G831" s="224">
        <v>16.695</v>
      </c>
      <c r="H831" s="225">
        <f t="shared" si="181"/>
        <v>16.695</v>
      </c>
    </row>
    <row r="832" spans="2:8">
      <c r="B832" s="45" t="s">
        <v>203</v>
      </c>
      <c r="C832" s="187"/>
      <c r="D832" s="224" t="s">
        <v>118</v>
      </c>
      <c r="E832" s="224" t="s">
        <v>118</v>
      </c>
      <c r="F832" s="224" t="s">
        <v>118</v>
      </c>
      <c r="G832" s="224">
        <v>0</v>
      </c>
      <c r="H832" s="225">
        <f>SUM(D832:G832)</f>
        <v>0</v>
      </c>
    </row>
    <row r="833" spans="2:8">
      <c r="B833" s="362" t="s">
        <v>86</v>
      </c>
      <c r="C833" s="21"/>
      <c r="D833" s="224">
        <v>18.213000000000001</v>
      </c>
      <c r="E833" s="224">
        <v>0</v>
      </c>
      <c r="F833" s="224">
        <v>0</v>
      </c>
      <c r="G833" s="224">
        <v>0</v>
      </c>
      <c r="H833" s="225">
        <f>SUM(D833:G833)</f>
        <v>18.213000000000001</v>
      </c>
    </row>
    <row r="834" spans="2:8" ht="12.75">
      <c r="B834" s="20" t="s">
        <v>17</v>
      </c>
      <c r="C834" s="20"/>
      <c r="D834" s="224">
        <v>0</v>
      </c>
      <c r="E834" s="224">
        <v>0</v>
      </c>
      <c r="F834" s="224">
        <v>0</v>
      </c>
      <c r="G834" s="224">
        <v>7.3570000000000002</v>
      </c>
      <c r="H834" s="225">
        <f t="shared" ref="H834:H838" si="182">SUM(D834:G834)</f>
        <v>7.3570000000000002</v>
      </c>
    </row>
    <row r="835" spans="2:8" ht="12.75">
      <c r="B835" s="15" t="s">
        <v>27</v>
      </c>
      <c r="C835" s="15"/>
      <c r="D835" s="226">
        <f>SUM(D825,D827:D828,D830:D834)</f>
        <v>112.16900000000001</v>
      </c>
      <c r="E835" s="226">
        <f>SUM(E825,E827:E828,E830:E834)</f>
        <v>52.027000000000001</v>
      </c>
      <c r="F835" s="226">
        <f>SUM(F825,F827:F828,F830:F834)</f>
        <v>5.6939999999999991</v>
      </c>
      <c r="G835" s="226">
        <f>SUM(G825,G827:G828,G830:G834)</f>
        <v>-2.7899999999999983</v>
      </c>
      <c r="H835" s="226">
        <f t="shared" si="182"/>
        <v>167.10000000000002</v>
      </c>
    </row>
    <row r="836" spans="2:8" ht="12.75">
      <c r="B836" s="24" t="s">
        <v>41</v>
      </c>
      <c r="C836" s="24"/>
      <c r="D836" s="225">
        <f>-D827</f>
        <v>-48.969000000000001</v>
      </c>
      <c r="E836" s="225">
        <f t="shared" ref="E836:G836" si="183">-E827</f>
        <v>-46.518999999999998</v>
      </c>
      <c r="F836" s="225">
        <f t="shared" si="183"/>
        <v>-11.685</v>
      </c>
      <c r="G836" s="225">
        <f t="shared" si="183"/>
        <v>-91.7</v>
      </c>
      <c r="H836" s="225">
        <f t="shared" si="182"/>
        <v>-198.87299999999999</v>
      </c>
    </row>
    <row r="837" spans="2:8" ht="12.75">
      <c r="B837" s="367" t="s">
        <v>196</v>
      </c>
      <c r="C837" s="24"/>
      <c r="D837" s="224">
        <v>-0.68600000000000005</v>
      </c>
      <c r="E837" s="224">
        <v>0</v>
      </c>
      <c r="F837" s="224">
        <v>0</v>
      </c>
      <c r="G837" s="224">
        <v>0</v>
      </c>
      <c r="H837" s="225">
        <f t="shared" si="182"/>
        <v>-0.68600000000000005</v>
      </c>
    </row>
    <row r="838" spans="2:8">
      <c r="B838" s="367" t="s">
        <v>204</v>
      </c>
      <c r="C838" s="24"/>
      <c r="D838" s="224" t="s">
        <v>118</v>
      </c>
      <c r="E838" s="224" t="s">
        <v>118</v>
      </c>
      <c r="F838" s="224" t="s">
        <v>118</v>
      </c>
      <c r="G838" s="224">
        <v>0</v>
      </c>
      <c r="H838" s="225">
        <f t="shared" si="182"/>
        <v>0</v>
      </c>
    </row>
    <row r="839" spans="2:8" ht="12.75">
      <c r="B839" s="24" t="s">
        <v>43</v>
      </c>
      <c r="C839" s="24"/>
      <c r="D839" s="224" t="s">
        <v>118</v>
      </c>
      <c r="E839" s="224" t="s">
        <v>118</v>
      </c>
      <c r="F839" s="224" t="s">
        <v>118</v>
      </c>
      <c r="G839" s="224" t="s">
        <v>118</v>
      </c>
      <c r="H839" s="225"/>
    </row>
    <row r="840" spans="2:8">
      <c r="B840" s="366" t="s">
        <v>88</v>
      </c>
      <c r="C840" s="19"/>
      <c r="D840" s="224">
        <v>2.9380000000000002</v>
      </c>
      <c r="E840" s="224">
        <v>2.8610000000000002</v>
      </c>
      <c r="F840" s="224">
        <v>1.1359999999999999</v>
      </c>
      <c r="G840" s="224">
        <v>11.553000000000001</v>
      </c>
      <c r="H840" s="225">
        <f t="shared" ref="H840:H841" si="184">SUM(D840:G840)</f>
        <v>18.488</v>
      </c>
    </row>
    <row r="841" spans="2:8">
      <c r="B841" s="366" t="s">
        <v>81</v>
      </c>
      <c r="C841" s="19"/>
      <c r="D841" s="224"/>
      <c r="E841" s="224"/>
      <c r="F841" s="224"/>
      <c r="G841" s="224">
        <v>8.5860000000000003</v>
      </c>
      <c r="H841" s="225">
        <f t="shared" si="184"/>
        <v>8.5860000000000003</v>
      </c>
    </row>
    <row r="842" spans="2:8">
      <c r="B842" s="366" t="s">
        <v>82</v>
      </c>
      <c r="C842" s="19"/>
      <c r="D842" s="224" t="s">
        <v>118</v>
      </c>
      <c r="E842" s="224" t="s">
        <v>118</v>
      </c>
      <c r="F842" s="224" t="s">
        <v>118</v>
      </c>
      <c r="G842" s="224">
        <v>17.827000000000002</v>
      </c>
      <c r="H842" s="225">
        <f>SUM(D842:G842)</f>
        <v>17.827000000000002</v>
      </c>
    </row>
    <row r="843" spans="2:8">
      <c r="B843" s="45" t="s">
        <v>202</v>
      </c>
      <c r="C843" s="186"/>
      <c r="D843" s="224" t="s">
        <v>118</v>
      </c>
      <c r="E843" s="224" t="s">
        <v>118</v>
      </c>
      <c r="F843" s="224" t="s">
        <v>118</v>
      </c>
      <c r="G843" s="224">
        <v>1.7410000000000001</v>
      </c>
      <c r="H843" s="225">
        <f>SUM(D843:G843)</f>
        <v>1.7410000000000001</v>
      </c>
    </row>
    <row r="844" spans="2:8" ht="12.75">
      <c r="B844" s="19" t="s">
        <v>17</v>
      </c>
      <c r="C844" s="19"/>
      <c r="D844" s="224">
        <v>0</v>
      </c>
      <c r="E844" s="224">
        <v>0</v>
      </c>
      <c r="F844" s="224">
        <v>0</v>
      </c>
      <c r="G844" s="224">
        <v>10.220000000000001</v>
      </c>
      <c r="H844" s="225">
        <f t="shared" ref="H844:H845" si="185">SUM(D844:G844)</f>
        <v>10.220000000000001</v>
      </c>
    </row>
    <row r="845" spans="2:8" ht="12.75">
      <c r="B845" s="15" t="s">
        <v>2</v>
      </c>
      <c r="C845" s="15"/>
      <c r="D845" s="22">
        <f>SUM(D835:D844)</f>
        <v>65.452000000000012</v>
      </c>
      <c r="E845" s="22">
        <f>SUM(E835,E836:E838,E840:E844)</f>
        <v>8.3690000000000033</v>
      </c>
      <c r="F845" s="22">
        <f>SUM(F835,F836:F838,F840:F844)</f>
        <v>-4.8550000000000013</v>
      </c>
      <c r="G845" s="22">
        <f>SUM(G835,G836:G838,G840:G844)</f>
        <v>-44.563000000000002</v>
      </c>
      <c r="H845" s="22">
        <f t="shared" si="185"/>
        <v>24.403000000000006</v>
      </c>
    </row>
    <row r="846" spans="2:8" ht="12.75">
      <c r="B846" s="3" t="s">
        <v>128</v>
      </c>
      <c r="D846" s="55"/>
      <c r="E846" s="55"/>
      <c r="F846" s="55"/>
      <c r="G846" s="55"/>
      <c r="H846" s="55"/>
    </row>
    <row r="847" spans="2:8">
      <c r="B847" s="361" t="s">
        <v>88</v>
      </c>
      <c r="C847" s="20"/>
      <c r="D847" s="17">
        <v>25.266999999999999</v>
      </c>
      <c r="E847" s="17">
        <v>40.948</v>
      </c>
      <c r="F847" s="17">
        <v>11.602</v>
      </c>
      <c r="G847" s="17">
        <v>18.044</v>
      </c>
      <c r="H847" s="17">
        <f>SUM(D847:G847)</f>
        <v>95.861000000000004</v>
      </c>
    </row>
    <row r="848" spans="2:8">
      <c r="B848" s="362" t="s">
        <v>86</v>
      </c>
      <c r="C848" s="21"/>
      <c r="D848" s="17">
        <v>18.213000000000001</v>
      </c>
      <c r="E848" s="17"/>
      <c r="F848" s="17"/>
      <c r="G848" s="17"/>
      <c r="H848" s="17">
        <f>SUM(D848:G848)</f>
        <v>18.213000000000001</v>
      </c>
    </row>
    <row r="849" spans="2:14">
      <c r="B849" s="362" t="s">
        <v>79</v>
      </c>
      <c r="C849" s="21"/>
      <c r="D849" s="17"/>
      <c r="E849" s="17"/>
      <c r="F849" s="17"/>
      <c r="G849" s="17">
        <v>-16.800999999999998</v>
      </c>
      <c r="H849" s="17">
        <f>SUM(D849:G849)</f>
        <v>-16.800999999999998</v>
      </c>
    </row>
    <row r="850" spans="2:14" ht="13.5" thickBot="1">
      <c r="B850" s="202" t="s">
        <v>197</v>
      </c>
      <c r="C850" s="15"/>
      <c r="D850" s="25">
        <f>D845-D847-D848-D849</f>
        <v>21.972000000000016</v>
      </c>
      <c r="E850" s="25">
        <f t="shared" ref="E850:H850" si="186">E845-E847-E848-E849</f>
        <v>-32.578999999999994</v>
      </c>
      <c r="F850" s="25">
        <f t="shared" si="186"/>
        <v>-16.457000000000001</v>
      </c>
      <c r="G850" s="25">
        <f t="shared" si="186"/>
        <v>-45.805999999999997</v>
      </c>
      <c r="H850" s="25">
        <f t="shared" si="186"/>
        <v>-72.86999999999999</v>
      </c>
    </row>
    <row r="851" spans="2:14" ht="15" thickTop="1"/>
    <row r="854" spans="2:14" ht="15.75">
      <c r="B854" s="12" t="s">
        <v>208</v>
      </c>
      <c r="C854" s="12"/>
      <c r="D854" s="26"/>
      <c r="E854" s="26"/>
      <c r="F854" s="26"/>
      <c r="G854" s="26"/>
      <c r="H854" s="18"/>
    </row>
    <row r="855" spans="2:14" ht="15.75">
      <c r="B855" s="348"/>
      <c r="C855" s="12"/>
      <c r="D855" s="26"/>
      <c r="E855" s="26"/>
      <c r="F855" s="26"/>
      <c r="G855" s="26"/>
      <c r="H855" s="18"/>
    </row>
    <row r="856" spans="2:14" ht="12.75">
      <c r="D856" s="13" t="s">
        <v>209</v>
      </c>
      <c r="E856" s="13"/>
      <c r="F856" s="13"/>
      <c r="G856" s="13"/>
      <c r="H856" s="13"/>
    </row>
    <row r="857" spans="2:14" ht="25.5">
      <c r="D857" s="14" t="s">
        <v>38</v>
      </c>
      <c r="E857" s="14" t="s">
        <v>115</v>
      </c>
      <c r="F857" s="14" t="s">
        <v>110</v>
      </c>
      <c r="G857" s="14" t="s">
        <v>7</v>
      </c>
      <c r="H857" s="14" t="s">
        <v>33</v>
      </c>
    </row>
    <row r="858" spans="2:14" ht="12.75">
      <c r="B858" s="101" t="s">
        <v>210</v>
      </c>
      <c r="C858" s="101"/>
      <c r="D858" s="224">
        <v>-182.83199999999999</v>
      </c>
      <c r="E858" s="224">
        <v>-68.308999999999997</v>
      </c>
      <c r="F858" s="224">
        <v>-19.408999999999999</v>
      </c>
      <c r="G858" s="224">
        <v>-113.52</v>
      </c>
      <c r="H858" s="225">
        <f>SUM(D858:G858)</f>
        <v>-384.07</v>
      </c>
      <c r="I858" s="346"/>
      <c r="J858" s="346"/>
      <c r="K858" s="346"/>
      <c r="L858" s="346"/>
      <c r="M858" s="346"/>
      <c r="N858" s="346"/>
    </row>
    <row r="859" spans="2:14" ht="12.75">
      <c r="B859" s="10" t="s">
        <v>40</v>
      </c>
      <c r="C859" s="10"/>
      <c r="D859" s="224"/>
      <c r="E859" s="224"/>
      <c r="F859" s="224"/>
      <c r="G859" s="224"/>
      <c r="H859" s="225"/>
      <c r="I859" s="346"/>
      <c r="J859" s="346"/>
      <c r="K859" s="346"/>
      <c r="L859" s="346"/>
      <c r="M859" s="346"/>
    </row>
    <row r="860" spans="2:14" ht="12.75">
      <c r="B860" s="366" t="s">
        <v>41</v>
      </c>
      <c r="C860" s="366"/>
      <c r="D860" s="224">
        <v>31.613</v>
      </c>
      <c r="E860" s="224">
        <v>20.148</v>
      </c>
      <c r="F860" s="224">
        <v>8.407</v>
      </c>
      <c r="G860" s="224">
        <v>56.395000000000003</v>
      </c>
      <c r="H860" s="225">
        <f>SUM(D860:G860)</f>
        <v>116.56299999999999</v>
      </c>
      <c r="I860" s="346"/>
      <c r="J860" s="346"/>
      <c r="K860" s="346"/>
      <c r="L860" s="346"/>
      <c r="M860" s="346"/>
    </row>
    <row r="861" spans="2:14">
      <c r="B861" s="366" t="s">
        <v>103</v>
      </c>
      <c r="C861" s="366"/>
      <c r="D861" s="224"/>
      <c r="E861" s="224"/>
      <c r="F861" s="224"/>
      <c r="G861" s="224"/>
      <c r="H861" s="225"/>
      <c r="I861" s="346"/>
      <c r="J861" s="346"/>
      <c r="K861" s="346"/>
      <c r="L861" s="346"/>
      <c r="M861" s="346"/>
    </row>
    <row r="862" spans="2:14" ht="12.75">
      <c r="B862" s="366" t="s">
        <v>42</v>
      </c>
      <c r="C862" s="366"/>
      <c r="D862" s="224"/>
      <c r="E862" s="224"/>
      <c r="F862" s="224"/>
      <c r="G862" s="224"/>
      <c r="H862" s="225"/>
      <c r="I862" s="346"/>
      <c r="J862" s="346"/>
      <c r="K862" s="346"/>
      <c r="L862" s="346"/>
      <c r="M862" s="346"/>
    </row>
    <row r="863" spans="2:14">
      <c r="B863" s="361" t="s">
        <v>88</v>
      </c>
      <c r="C863" s="361"/>
      <c r="D863" s="224">
        <v>21.268999999999998</v>
      </c>
      <c r="E863" s="224">
        <v>37.143999999999998</v>
      </c>
      <c r="F863" s="224">
        <v>10.234</v>
      </c>
      <c r="G863" s="224">
        <v>6.3460000000000001</v>
      </c>
      <c r="H863" s="225">
        <f t="shared" ref="H863:H864" si="187">SUM(D863:G863)</f>
        <v>74.992999999999995</v>
      </c>
      <c r="I863" s="346"/>
      <c r="J863" s="346"/>
      <c r="K863" s="346"/>
      <c r="L863" s="346"/>
      <c r="M863" s="346"/>
    </row>
    <row r="864" spans="2:14">
      <c r="B864" s="361" t="s">
        <v>81</v>
      </c>
      <c r="C864" s="361"/>
      <c r="D864" s="224"/>
      <c r="E864" s="224"/>
      <c r="F864" s="224"/>
      <c r="G864" s="224">
        <v>40.752000000000002</v>
      </c>
      <c r="H864" s="225">
        <f t="shared" si="187"/>
        <v>40.752000000000002</v>
      </c>
      <c r="I864" s="346"/>
      <c r="J864" s="346"/>
      <c r="K864" s="346"/>
      <c r="L864" s="346"/>
      <c r="M864" s="346"/>
    </row>
    <row r="865" spans="2:13">
      <c r="B865" s="361" t="s">
        <v>201</v>
      </c>
      <c r="C865" s="187"/>
      <c r="D865" s="224"/>
      <c r="E865" s="224"/>
      <c r="F865" s="224"/>
      <c r="G865" s="224">
        <v>0</v>
      </c>
      <c r="H865" s="225">
        <f>SUM(D865:G865)</f>
        <v>0</v>
      </c>
      <c r="I865" s="346"/>
      <c r="J865" s="346"/>
      <c r="K865" s="346"/>
      <c r="L865" s="346"/>
      <c r="M865" s="346"/>
    </row>
    <row r="866" spans="2:13">
      <c r="B866" s="362" t="s">
        <v>86</v>
      </c>
      <c r="C866" s="362"/>
      <c r="D866" s="224">
        <v>19.076000000000001</v>
      </c>
      <c r="E866" s="224"/>
      <c r="F866" s="224"/>
      <c r="G866" s="224">
        <v>0</v>
      </c>
      <c r="H866" s="225">
        <f>SUM(D866:G866)</f>
        <v>19.076000000000001</v>
      </c>
      <c r="I866" s="346"/>
      <c r="J866" s="346"/>
      <c r="K866" s="346"/>
      <c r="L866" s="346"/>
      <c r="M866" s="346"/>
    </row>
    <row r="867" spans="2:13" ht="12.75">
      <c r="B867" s="361" t="s">
        <v>17</v>
      </c>
      <c r="C867" s="361"/>
      <c r="D867" s="224"/>
      <c r="E867" s="224"/>
      <c r="F867" s="224"/>
      <c r="G867" s="224">
        <v>3.6859999999999999</v>
      </c>
      <c r="H867" s="225">
        <f t="shared" ref="H867:H870" si="188">SUM(D867:G867)</f>
        <v>3.6859999999999999</v>
      </c>
      <c r="I867" s="346"/>
      <c r="J867" s="346"/>
      <c r="K867" s="346"/>
      <c r="L867" s="346"/>
      <c r="M867" s="346"/>
    </row>
    <row r="868" spans="2:13" ht="12.75">
      <c r="B868" s="101" t="s">
        <v>27</v>
      </c>
      <c r="C868" s="101"/>
      <c r="D868" s="226">
        <f>SUM(D858,D860:D860,D863:D867)</f>
        <v>-110.874</v>
      </c>
      <c r="E868" s="226">
        <f>SUM(E858,E860:E860,E863:E867)</f>
        <v>-11.017000000000003</v>
      </c>
      <c r="F868" s="226">
        <f>SUM(F858,F860:F860,F863:F867)</f>
        <v>-0.76799999999999891</v>
      </c>
      <c r="G868" s="226">
        <f>SUM(G858,G860:G860,G863:G867)</f>
        <v>-6.340999999999994</v>
      </c>
      <c r="H868" s="226">
        <f t="shared" si="188"/>
        <v>-129</v>
      </c>
      <c r="I868" s="346"/>
      <c r="J868" s="346"/>
      <c r="K868" s="346"/>
      <c r="L868" s="346"/>
      <c r="M868" s="346"/>
    </row>
    <row r="869" spans="2:13" ht="12.75">
      <c r="B869" s="369" t="s">
        <v>41</v>
      </c>
      <c r="C869" s="369"/>
      <c r="D869" s="225">
        <f>-D860</f>
        <v>-31.613</v>
      </c>
      <c r="E869" s="225">
        <f>-E860</f>
        <v>-20.148</v>
      </c>
      <c r="F869" s="225">
        <f>-F860</f>
        <v>-8.407</v>
      </c>
      <c r="G869" s="225">
        <f>-G860</f>
        <v>-56.395000000000003</v>
      </c>
      <c r="H869" s="225">
        <f t="shared" si="188"/>
        <v>-116.56299999999999</v>
      </c>
      <c r="I869" s="346"/>
      <c r="J869" s="346"/>
      <c r="K869" s="346"/>
      <c r="L869" s="346"/>
      <c r="M869" s="346"/>
    </row>
    <row r="870" spans="2:13" ht="12.75">
      <c r="B870" s="367" t="s">
        <v>211</v>
      </c>
      <c r="C870" s="369"/>
      <c r="D870" s="224">
        <v>-0.499</v>
      </c>
      <c r="E870" s="224">
        <v>0</v>
      </c>
      <c r="F870" s="224">
        <v>0</v>
      </c>
      <c r="G870" s="224">
        <v>0</v>
      </c>
      <c r="H870" s="225">
        <f t="shared" si="188"/>
        <v>-0.499</v>
      </c>
      <c r="I870" s="346"/>
      <c r="J870" s="346"/>
      <c r="K870" s="346"/>
      <c r="L870" s="346"/>
      <c r="M870" s="346"/>
    </row>
    <row r="871" spans="2:13">
      <c r="B871" s="10" t="s">
        <v>204</v>
      </c>
      <c r="C871" s="369"/>
      <c r="D871" s="224" t="s">
        <v>118</v>
      </c>
      <c r="E871" s="224" t="s">
        <v>118</v>
      </c>
      <c r="F871" s="224" t="s">
        <v>118</v>
      </c>
      <c r="G871" s="224"/>
      <c r="H871" s="225"/>
      <c r="I871" s="346"/>
      <c r="J871" s="346"/>
      <c r="K871" s="346"/>
      <c r="L871" s="346"/>
      <c r="M871" s="346"/>
    </row>
    <row r="872" spans="2:13" ht="12.75">
      <c r="B872" s="369" t="s">
        <v>43</v>
      </c>
      <c r="C872" s="369"/>
      <c r="D872" s="224" t="s">
        <v>118</v>
      </c>
      <c r="E872" s="224" t="s">
        <v>118</v>
      </c>
      <c r="F872" s="224" t="s">
        <v>118</v>
      </c>
      <c r="G872" s="224" t="s">
        <v>118</v>
      </c>
      <c r="H872" s="225"/>
      <c r="I872" s="346"/>
      <c r="J872" s="346"/>
      <c r="K872" s="346"/>
      <c r="L872" s="346"/>
      <c r="M872" s="346"/>
    </row>
    <row r="873" spans="2:13">
      <c r="B873" s="366" t="s">
        <v>88</v>
      </c>
      <c r="C873" s="366"/>
      <c r="D873" s="224">
        <v>3.3650000000000002</v>
      </c>
      <c r="E873" s="224">
        <v>2.7480000000000002</v>
      </c>
      <c r="F873" s="224">
        <v>1.1240000000000001</v>
      </c>
      <c r="G873" s="224">
        <v>11.724</v>
      </c>
      <c r="H873" s="225">
        <f t="shared" ref="H873:H874" si="189">SUM(D873:G873)</f>
        <v>18.960999999999999</v>
      </c>
      <c r="I873" s="346"/>
      <c r="J873" s="346"/>
      <c r="K873" s="346"/>
      <c r="L873" s="346"/>
      <c r="M873" s="346"/>
    </row>
    <row r="874" spans="2:13">
      <c r="B874" s="366" t="s">
        <v>81</v>
      </c>
      <c r="C874" s="366"/>
      <c r="D874" s="224"/>
      <c r="E874" s="224"/>
      <c r="F874" s="224"/>
      <c r="G874" s="224">
        <v>7.2489999999999997</v>
      </c>
      <c r="H874" s="225">
        <f t="shared" si="189"/>
        <v>7.2489999999999997</v>
      </c>
      <c r="I874" s="346"/>
      <c r="J874" s="346"/>
      <c r="K874" s="346"/>
      <c r="L874" s="346"/>
      <c r="M874" s="346"/>
    </row>
    <row r="875" spans="2:13">
      <c r="B875" s="366" t="s">
        <v>82</v>
      </c>
      <c r="C875" s="366"/>
      <c r="D875" s="224"/>
      <c r="E875" s="224"/>
      <c r="F875" s="224"/>
      <c r="G875" s="224">
        <v>4.3730000000000002</v>
      </c>
      <c r="H875" s="225">
        <f>SUM(D875:G875)</f>
        <v>4.3730000000000002</v>
      </c>
      <c r="I875" s="346"/>
      <c r="J875" s="346"/>
      <c r="K875" s="346"/>
      <c r="L875" s="346"/>
      <c r="M875" s="346"/>
    </row>
    <row r="876" spans="2:13">
      <c r="B876" s="45" t="s">
        <v>202</v>
      </c>
      <c r="C876" s="186"/>
      <c r="D876" s="224"/>
      <c r="E876" s="224"/>
      <c r="F876" s="224"/>
      <c r="G876" s="224">
        <v>0.115</v>
      </c>
      <c r="H876" s="225">
        <f>SUM(D876:G876)</f>
        <v>0.115</v>
      </c>
      <c r="I876" s="346"/>
      <c r="J876" s="346"/>
      <c r="K876" s="346"/>
      <c r="L876" s="346"/>
      <c r="M876" s="346"/>
    </row>
    <row r="877" spans="2:13" ht="12.75">
      <c r="B877" s="366" t="s">
        <v>17</v>
      </c>
      <c r="C877" s="366"/>
      <c r="D877" s="224"/>
      <c r="E877" s="224"/>
      <c r="F877" s="224"/>
      <c r="G877" s="224">
        <v>5.0759999999999996</v>
      </c>
      <c r="H877" s="225">
        <f t="shared" ref="H877:H878" si="190">SUM(D877:G877)</f>
        <v>5.0759999999999996</v>
      </c>
      <c r="I877" s="346"/>
      <c r="J877" s="346"/>
      <c r="K877" s="346"/>
      <c r="L877" s="346"/>
      <c r="M877" s="346"/>
    </row>
    <row r="878" spans="2:13" ht="12.75">
      <c r="B878" s="101" t="s">
        <v>2</v>
      </c>
      <c r="C878" s="101"/>
      <c r="D878" s="22">
        <f>SUM(D868:D877)</f>
        <v>-139.62099999999998</v>
      </c>
      <c r="E878" s="22">
        <f>SUM(E868,E869:E870,E873:E877)</f>
        <v>-28.417000000000002</v>
      </c>
      <c r="F878" s="22">
        <f>SUM(F868,F869:F870,F873:F877)</f>
        <v>-8.0509999999999984</v>
      </c>
      <c r="G878" s="22">
        <f>SUM(G868,G869:G870,G873:G877)</f>
        <v>-34.198999999999998</v>
      </c>
      <c r="H878" s="22">
        <f t="shared" si="190"/>
        <v>-210.28799999999995</v>
      </c>
      <c r="I878" s="346"/>
      <c r="J878" s="346"/>
      <c r="K878" s="346"/>
      <c r="L878" s="346"/>
      <c r="M878" s="346"/>
    </row>
    <row r="879" spans="2:13" ht="12.75">
      <c r="B879" s="10" t="s">
        <v>128</v>
      </c>
      <c r="C879" s="10"/>
      <c r="D879" s="55"/>
      <c r="E879" s="55"/>
      <c r="F879" s="55"/>
      <c r="G879" s="55"/>
      <c r="H879" s="55"/>
      <c r="I879" s="346"/>
      <c r="J879" s="346"/>
      <c r="K879" s="346"/>
      <c r="L879" s="346"/>
      <c r="M879" s="346"/>
    </row>
    <row r="880" spans="2:13">
      <c r="B880" s="361" t="s">
        <v>88</v>
      </c>
      <c r="C880" s="361"/>
      <c r="D880" s="17">
        <v>24.634</v>
      </c>
      <c r="E880" s="17">
        <v>39.892000000000003</v>
      </c>
      <c r="F880" s="17">
        <v>11.358000000000001</v>
      </c>
      <c r="G880" s="17">
        <v>18.07</v>
      </c>
      <c r="H880" s="17">
        <f>SUM(D880:G880)</f>
        <v>93.954000000000008</v>
      </c>
      <c r="I880" s="346"/>
      <c r="J880" s="346"/>
      <c r="K880" s="346"/>
      <c r="L880" s="346"/>
      <c r="M880" s="346"/>
    </row>
    <row r="881" spans="2:13">
      <c r="B881" s="362" t="s">
        <v>86</v>
      </c>
      <c r="C881" s="362"/>
      <c r="D881" s="17">
        <v>19.076000000000001</v>
      </c>
      <c r="E881" s="17"/>
      <c r="F881" s="17"/>
      <c r="G881" s="17"/>
      <c r="H881" s="17">
        <f>SUM(D881:G881)</f>
        <v>19.076000000000001</v>
      </c>
      <c r="I881" s="346"/>
      <c r="J881" s="346"/>
      <c r="K881" s="346"/>
      <c r="L881" s="346"/>
      <c r="M881" s="346"/>
    </row>
    <row r="882" spans="2:13">
      <c r="B882" s="362" t="s">
        <v>79</v>
      </c>
      <c r="C882" s="362"/>
      <c r="D882" s="17"/>
      <c r="E882" s="17"/>
      <c r="F882" s="17"/>
      <c r="G882" s="17">
        <v>-16.509</v>
      </c>
      <c r="H882" s="17">
        <f>SUM(D882:G882)</f>
        <v>-16.509</v>
      </c>
      <c r="I882" s="346"/>
      <c r="J882" s="346"/>
      <c r="K882" s="346"/>
      <c r="L882" s="346"/>
      <c r="M882" s="346"/>
    </row>
    <row r="883" spans="2:13" ht="13.5" thickBot="1">
      <c r="B883" s="202" t="s">
        <v>212</v>
      </c>
      <c r="C883" s="101"/>
      <c r="D883" s="25">
        <f>D878-D880-D881-D882</f>
        <v>-183.33099999999999</v>
      </c>
      <c r="E883" s="25">
        <f t="shared" ref="E883:H883" si="191">E878-E880-E881-E882</f>
        <v>-68.308999999999997</v>
      </c>
      <c r="F883" s="25">
        <f t="shared" si="191"/>
        <v>-19.408999999999999</v>
      </c>
      <c r="G883" s="25">
        <f t="shared" si="191"/>
        <v>-35.76</v>
      </c>
      <c r="H883" s="25">
        <f t="shared" si="191"/>
        <v>-306.80899999999997</v>
      </c>
      <c r="I883" s="346"/>
      <c r="J883" s="346"/>
      <c r="K883" s="346"/>
      <c r="L883" s="346"/>
      <c r="M883" s="346"/>
    </row>
    <row r="884" spans="2:13" ht="15" thickTop="1"/>
  </sheetData>
  <pageMargins left="0.7" right="0.7" top="0.75" bottom="0.75" header="0.3" footer="0.3"/>
  <pageSetup scale="48" fitToHeight="0" orientation="landscape" r:id="rId1"/>
  <headerFooter>
    <oddHeader>&amp;A</oddHeader>
    <oddFooter>&amp;L&amp;"-,Bold"Sabre Confidential&amp;C&amp;D&amp;RPage &amp;P</oddFooter>
  </headerFooter>
  <ignoredErrors>
    <ignoredError sqref="D768 E768:G768 H802"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AT39"/>
  <sheetViews>
    <sheetView showGridLines="0" zoomScale="80" zoomScaleNormal="80" zoomScaleSheetLayoutView="100" workbookViewId="0">
      <pane xSplit="2" ySplit="4" topLeftCell="C5" activePane="bottomRight" state="frozen"/>
      <selection activeCell="AF24" sqref="AF24"/>
      <selection pane="topRight" activeCell="AF24" sqref="AF24"/>
      <selection pane="bottomLeft" activeCell="AF24" sqref="AF24"/>
      <selection pane="bottomRight"/>
    </sheetView>
  </sheetViews>
  <sheetFormatPr defaultColWidth="9.140625" defaultRowHeight="12.75"/>
  <cols>
    <col min="1" max="1" width="3.7109375" style="3" customWidth="1"/>
    <col min="2" max="2" width="72.140625" style="3" customWidth="1"/>
    <col min="3" max="3" width="5.28515625" style="3" customWidth="1"/>
    <col min="4" max="4" width="13.140625" style="33" customWidth="1"/>
    <col min="5" max="5" width="10.7109375" style="33" customWidth="1"/>
    <col min="6" max="8" width="11.5703125" style="33" customWidth="1"/>
    <col min="9" max="10" width="12.140625" style="3" bestFit="1" customWidth="1"/>
    <col min="11" max="27" width="9.140625" style="60"/>
    <col min="28" max="29" width="9.28515625" style="60" bestFit="1" customWidth="1"/>
    <col min="30" max="31" width="9.85546875" style="60" bestFit="1" customWidth="1"/>
    <col min="32" max="35" width="9.28515625" style="60" bestFit="1" customWidth="1"/>
    <col min="36" max="36" width="9.85546875" style="60" bestFit="1" customWidth="1"/>
    <col min="37" max="40" width="9.28515625" style="60" bestFit="1" customWidth="1"/>
    <col min="41" max="41" width="9.85546875" style="60" bestFit="1" customWidth="1"/>
    <col min="42" max="45" width="9.28515625" style="60" bestFit="1" customWidth="1"/>
    <col min="46" max="46" width="10.85546875" style="183" bestFit="1" customWidth="1"/>
    <col min="47" max="16384" width="9.140625" style="3"/>
  </cols>
  <sheetData>
    <row r="1" spans="2:46">
      <c r="D1" s="314"/>
      <c r="E1" s="314"/>
      <c r="F1" s="314"/>
      <c r="G1" s="314"/>
      <c r="H1" s="314"/>
    </row>
    <row r="2" spans="2:46" ht="26.25">
      <c r="B2" s="5" t="s">
        <v>136</v>
      </c>
      <c r="C2" s="5"/>
      <c r="D2" s="5"/>
      <c r="E2" s="5"/>
      <c r="F2" s="314"/>
      <c r="G2" s="314"/>
      <c r="H2" s="294"/>
    </row>
    <row r="3" spans="2:46">
      <c r="B3" s="6" t="s">
        <v>18</v>
      </c>
      <c r="C3" s="6"/>
      <c r="D3" s="86"/>
      <c r="E3" s="86"/>
      <c r="F3" s="86"/>
      <c r="G3" s="86"/>
      <c r="H3" s="86"/>
    </row>
    <row r="4" spans="2:46" ht="15">
      <c r="B4" s="284" t="s">
        <v>51</v>
      </c>
      <c r="C4" s="284"/>
      <c r="D4" s="285"/>
      <c r="E4" s="285"/>
      <c r="F4" s="285"/>
      <c r="G4" s="285"/>
      <c r="H4" s="285"/>
      <c r="K4" s="313"/>
      <c r="L4" s="313"/>
      <c r="M4" s="313"/>
      <c r="N4" s="231"/>
      <c r="O4" s="231"/>
      <c r="P4" s="231"/>
      <c r="Q4" s="231"/>
      <c r="R4" s="313"/>
      <c r="S4" s="231"/>
      <c r="T4" s="231"/>
      <c r="U4" s="231"/>
      <c r="V4" s="231"/>
      <c r="W4" s="313"/>
      <c r="X4" s="231"/>
      <c r="Y4" s="231"/>
      <c r="Z4" s="231"/>
      <c r="AB4" s="313"/>
      <c r="AC4" s="313"/>
      <c r="AD4" s="313"/>
      <c r="AE4" s="313"/>
      <c r="AF4" s="231"/>
      <c r="AG4" s="231"/>
      <c r="AH4" s="231"/>
      <c r="AI4" s="231"/>
      <c r="AJ4" s="313"/>
      <c r="AK4" s="231"/>
      <c r="AL4" s="231"/>
      <c r="AM4" s="231"/>
      <c r="AN4" s="231"/>
      <c r="AO4" s="313"/>
      <c r="AP4" s="231"/>
      <c r="AQ4" s="231"/>
      <c r="AR4" s="231"/>
      <c r="AS4" s="231"/>
      <c r="AT4" s="312"/>
    </row>
    <row r="5" spans="2:46">
      <c r="C5" s="350"/>
      <c r="D5" s="60"/>
      <c r="E5" s="60"/>
      <c r="F5" s="60"/>
      <c r="G5" s="60"/>
      <c r="H5" s="60"/>
    </row>
    <row r="6" spans="2:46">
      <c r="D6" s="378" t="s">
        <v>175</v>
      </c>
      <c r="E6" s="378"/>
      <c r="F6" s="378"/>
      <c r="G6" s="378"/>
      <c r="H6" s="378"/>
      <c r="I6" s="378"/>
      <c r="J6" s="60"/>
    </row>
    <row r="7" spans="2:46" ht="21" customHeight="1">
      <c r="B7" s="12" t="s">
        <v>24</v>
      </c>
      <c r="C7" s="12"/>
      <c r="D7" s="285" t="s">
        <v>133</v>
      </c>
      <c r="E7" s="285" t="s">
        <v>134</v>
      </c>
      <c r="F7" s="285" t="s">
        <v>64</v>
      </c>
      <c r="G7" s="285" t="s">
        <v>94</v>
      </c>
      <c r="H7" s="285" t="s">
        <v>129</v>
      </c>
      <c r="I7" s="285" t="s">
        <v>166</v>
      </c>
      <c r="J7" s="285" t="s">
        <v>189</v>
      </c>
    </row>
    <row r="8" spans="2:46" ht="15" customHeight="1">
      <c r="B8" s="364" t="s">
        <v>105</v>
      </c>
      <c r="C8" s="191"/>
      <c r="D8" s="168">
        <v>-137.19800000000001</v>
      </c>
      <c r="E8" s="168">
        <v>57.841999999999999</v>
      </c>
      <c r="F8" s="39">
        <v>545.48199999999997</v>
      </c>
      <c r="G8" s="39">
        <v>242.56200000000001</v>
      </c>
      <c r="H8" s="39">
        <v>242.53100000000001</v>
      </c>
      <c r="I8" s="39">
        <v>337.53099999999995</v>
      </c>
      <c r="J8" s="39">
        <v>158.59200000000001</v>
      </c>
      <c r="K8" s="39"/>
      <c r="L8" s="168"/>
      <c r="M8" s="55"/>
      <c r="N8" s="39"/>
      <c r="O8" s="39"/>
      <c r="P8" s="39"/>
      <c r="Q8" s="39"/>
      <c r="R8" s="55"/>
      <c r="S8" s="39"/>
      <c r="T8" s="39"/>
      <c r="U8" s="39"/>
      <c r="V8" s="39"/>
      <c r="W8" s="55"/>
      <c r="X8" s="39"/>
      <c r="Y8" s="39"/>
      <c r="Z8" s="39"/>
      <c r="AB8" s="298"/>
      <c r="AC8" s="298"/>
      <c r="AD8" s="311"/>
      <c r="AE8" s="297"/>
      <c r="AF8" s="298"/>
      <c r="AG8" s="298"/>
      <c r="AH8" s="298"/>
      <c r="AI8" s="298"/>
      <c r="AJ8" s="297"/>
      <c r="AK8" s="298"/>
      <c r="AL8" s="298"/>
      <c r="AM8" s="298"/>
      <c r="AN8" s="298"/>
      <c r="AO8" s="297"/>
      <c r="AP8" s="298"/>
      <c r="AQ8" s="298"/>
      <c r="AR8" s="298"/>
      <c r="AS8" s="298"/>
      <c r="AT8" s="299"/>
    </row>
    <row r="9" spans="2:46" ht="15" customHeight="1">
      <c r="B9" s="210" t="s">
        <v>106</v>
      </c>
      <c r="C9" s="192"/>
      <c r="D9" s="286">
        <v>149.697</v>
      </c>
      <c r="E9" s="286">
        <v>38.917999999999999</v>
      </c>
      <c r="F9" s="175">
        <v>-314.40800000000002</v>
      </c>
      <c r="G9" s="175">
        <v>-5.5490000000000004</v>
      </c>
      <c r="H9" s="175">
        <v>1.9319999999999997</v>
      </c>
      <c r="I9" s="175">
        <v>-1.7390000000000001</v>
      </c>
      <c r="J9" s="175">
        <v>1.766</v>
      </c>
      <c r="K9" s="175"/>
      <c r="L9" s="286"/>
      <c r="M9" s="174"/>
      <c r="N9" s="175"/>
      <c r="O9" s="175"/>
      <c r="P9" s="175"/>
      <c r="Q9" s="175"/>
      <c r="R9" s="174"/>
      <c r="S9" s="175"/>
      <c r="T9" s="175"/>
      <c r="U9" s="175"/>
      <c r="V9" s="175"/>
      <c r="W9" s="174"/>
      <c r="X9" s="175"/>
      <c r="Y9" s="175"/>
      <c r="Z9" s="175"/>
      <c r="AB9" s="300"/>
      <c r="AC9" s="300"/>
      <c r="AD9" s="302"/>
      <c r="AE9" s="301"/>
      <c r="AF9" s="300"/>
      <c r="AG9" s="300"/>
      <c r="AH9" s="300"/>
      <c r="AI9" s="300"/>
      <c r="AJ9" s="301"/>
      <c r="AK9" s="300"/>
      <c r="AL9" s="300"/>
      <c r="AM9" s="300"/>
      <c r="AN9" s="300"/>
      <c r="AO9" s="301"/>
      <c r="AP9" s="300"/>
      <c r="AQ9" s="300"/>
      <c r="AR9" s="300"/>
      <c r="AS9" s="300"/>
      <c r="AT9" s="299"/>
    </row>
    <row r="10" spans="2:46" ht="15" customHeight="1">
      <c r="B10" s="210" t="s">
        <v>108</v>
      </c>
      <c r="C10" s="192"/>
      <c r="D10" s="286">
        <v>2.863</v>
      </c>
      <c r="E10" s="286">
        <v>2.7320000000000002</v>
      </c>
      <c r="F10" s="175">
        <v>3.4810000000000003</v>
      </c>
      <c r="G10" s="175">
        <v>4.3770000000000007</v>
      </c>
      <c r="H10" s="175">
        <v>5.1129999999999995</v>
      </c>
      <c r="I10" s="175">
        <v>5.1289999999999996</v>
      </c>
      <c r="J10" s="175">
        <v>3.9540000000000002</v>
      </c>
      <c r="K10" s="175"/>
      <c r="L10" s="286"/>
      <c r="M10" s="174"/>
      <c r="N10" s="175"/>
      <c r="O10" s="175"/>
      <c r="P10" s="175"/>
      <c r="Q10" s="175"/>
      <c r="R10" s="174"/>
      <c r="S10" s="175"/>
      <c r="T10" s="175"/>
      <c r="U10" s="175"/>
      <c r="V10" s="175"/>
      <c r="W10" s="174"/>
      <c r="X10" s="175"/>
      <c r="Y10" s="175"/>
      <c r="Z10" s="175"/>
      <c r="AB10" s="300"/>
      <c r="AC10" s="300"/>
      <c r="AD10" s="302"/>
      <c r="AE10" s="301"/>
      <c r="AF10" s="300"/>
      <c r="AG10" s="300"/>
      <c r="AH10" s="300"/>
      <c r="AI10" s="300"/>
      <c r="AJ10" s="301"/>
      <c r="AK10" s="300"/>
      <c r="AL10" s="300"/>
      <c r="AM10" s="300"/>
      <c r="AN10" s="300"/>
      <c r="AO10" s="301"/>
      <c r="AP10" s="300"/>
      <c r="AQ10" s="300"/>
      <c r="AR10" s="300"/>
      <c r="AS10" s="300"/>
      <c r="AT10" s="299"/>
    </row>
    <row r="11" spans="2:46" ht="15" customHeight="1">
      <c r="B11" s="210" t="s">
        <v>72</v>
      </c>
      <c r="C11" s="192"/>
      <c r="D11" s="286">
        <v>36.704000000000001</v>
      </c>
      <c r="E11" s="286">
        <v>11.381</v>
      </c>
      <c r="F11" s="175">
        <v>0</v>
      </c>
      <c r="G11" s="175">
        <v>0</v>
      </c>
      <c r="H11" s="175">
        <v>0</v>
      </c>
      <c r="I11" s="175">
        <v>0</v>
      </c>
      <c r="J11" s="175">
        <v>0</v>
      </c>
      <c r="K11" s="175"/>
      <c r="L11" s="286"/>
      <c r="M11" s="174"/>
      <c r="N11" s="175"/>
      <c r="O11" s="175"/>
      <c r="P11" s="175"/>
      <c r="Q11" s="175"/>
      <c r="R11" s="174"/>
      <c r="S11" s="175"/>
      <c r="T11" s="175"/>
      <c r="U11" s="175"/>
      <c r="V11" s="175"/>
      <c r="W11" s="174"/>
      <c r="X11" s="175"/>
      <c r="Y11" s="175"/>
      <c r="Z11" s="175"/>
      <c r="AB11" s="300"/>
      <c r="AC11" s="300"/>
      <c r="AD11" s="302"/>
      <c r="AE11" s="301"/>
      <c r="AF11" s="300"/>
      <c r="AG11" s="300"/>
      <c r="AH11" s="300"/>
      <c r="AI11" s="300"/>
      <c r="AJ11" s="301"/>
      <c r="AK11" s="300"/>
      <c r="AL11" s="300"/>
      <c r="AM11" s="300"/>
      <c r="AN11" s="300"/>
      <c r="AO11" s="301"/>
      <c r="AP11" s="300"/>
      <c r="AQ11" s="300"/>
      <c r="AR11" s="300"/>
      <c r="AS11" s="300"/>
      <c r="AT11" s="309"/>
    </row>
    <row r="12" spans="2:46" ht="15" customHeight="1">
      <c r="B12" s="94" t="s">
        <v>104</v>
      </c>
      <c r="C12" s="94"/>
      <c r="D12" s="22">
        <f t="shared" ref="D12:I12" si="0">SUM(D8:D11)</f>
        <v>52.065999999999995</v>
      </c>
      <c r="E12" s="22">
        <f t="shared" si="0"/>
        <v>110.87299999999999</v>
      </c>
      <c r="F12" s="22">
        <f t="shared" si="0"/>
        <v>234.55499999999995</v>
      </c>
      <c r="G12" s="22">
        <f t="shared" si="0"/>
        <v>241.39000000000001</v>
      </c>
      <c r="H12" s="22">
        <f t="shared" si="0"/>
        <v>249.57599999999999</v>
      </c>
      <c r="I12" s="22">
        <f t="shared" si="0"/>
        <v>340.92099999999999</v>
      </c>
      <c r="J12" s="22">
        <f t="shared" ref="J12" si="1">SUM(J8:J11)</f>
        <v>164.31200000000001</v>
      </c>
      <c r="K12" s="55"/>
      <c r="L12" s="55"/>
      <c r="M12" s="55"/>
      <c r="N12" s="55"/>
      <c r="O12" s="55"/>
      <c r="P12" s="55"/>
      <c r="Q12" s="55"/>
      <c r="R12" s="55"/>
      <c r="S12" s="55"/>
      <c r="T12" s="55"/>
      <c r="U12" s="55"/>
      <c r="V12" s="55"/>
      <c r="W12" s="55"/>
      <c r="X12" s="55"/>
      <c r="Y12" s="55"/>
      <c r="Z12" s="55"/>
      <c r="AB12" s="297"/>
      <c r="AC12" s="297"/>
      <c r="AD12" s="297"/>
      <c r="AE12" s="297"/>
      <c r="AF12" s="297"/>
      <c r="AG12" s="297"/>
      <c r="AH12" s="297"/>
      <c r="AI12" s="297"/>
      <c r="AJ12" s="297"/>
      <c r="AK12" s="297"/>
      <c r="AL12" s="297"/>
      <c r="AM12" s="297"/>
      <c r="AN12" s="297"/>
      <c r="AO12" s="297"/>
      <c r="AP12" s="297"/>
      <c r="AQ12" s="297"/>
      <c r="AR12" s="297"/>
      <c r="AS12" s="297"/>
      <c r="AT12" s="296"/>
    </row>
    <row r="13" spans="2:46" s="15" customFormat="1" ht="15" customHeight="1">
      <c r="B13" s="41" t="s">
        <v>3</v>
      </c>
      <c r="C13" s="41"/>
      <c r="D13" s="288"/>
      <c r="E13" s="287"/>
      <c r="F13" s="287"/>
      <c r="G13" s="287"/>
      <c r="H13" s="287"/>
      <c r="I13" s="287"/>
      <c r="J13" s="287"/>
      <c r="K13" s="173"/>
      <c r="L13" s="310"/>
      <c r="M13" s="287"/>
      <c r="N13" s="173"/>
      <c r="O13" s="173"/>
      <c r="P13" s="173"/>
      <c r="Q13" s="173"/>
      <c r="R13" s="287"/>
      <c r="S13" s="173"/>
      <c r="T13" s="173"/>
      <c r="U13" s="173"/>
      <c r="V13" s="173"/>
      <c r="W13" s="287"/>
      <c r="X13" s="173"/>
      <c r="Y13" s="173"/>
      <c r="Z13" s="173"/>
      <c r="AA13" s="37"/>
      <c r="AB13" s="295"/>
      <c r="AC13" s="295"/>
      <c r="AD13" s="304"/>
      <c r="AE13" s="303"/>
      <c r="AF13" s="295"/>
      <c r="AG13" s="295"/>
      <c r="AH13" s="295"/>
      <c r="AI13" s="295"/>
      <c r="AJ13" s="303"/>
      <c r="AK13" s="295"/>
      <c r="AL13" s="295"/>
      <c r="AM13" s="295"/>
      <c r="AN13" s="295"/>
      <c r="AO13" s="303"/>
      <c r="AP13" s="295"/>
      <c r="AQ13" s="295"/>
      <c r="AR13" s="295"/>
      <c r="AS13" s="295"/>
      <c r="AT13" s="294"/>
    </row>
    <row r="14" spans="2:46" ht="15" customHeight="1">
      <c r="B14" s="45" t="s">
        <v>103</v>
      </c>
      <c r="C14" s="45"/>
      <c r="D14" s="224">
        <v>0</v>
      </c>
      <c r="E14" s="224">
        <v>0</v>
      </c>
      <c r="F14" s="175">
        <v>0</v>
      </c>
      <c r="G14" s="175">
        <v>0</v>
      </c>
      <c r="H14" s="175">
        <v>81.112000000000009</v>
      </c>
      <c r="I14" s="175">
        <v>0</v>
      </c>
      <c r="J14" s="175">
        <v>0</v>
      </c>
      <c r="K14" s="45"/>
      <c r="L14" s="67"/>
      <c r="M14" s="174"/>
      <c r="N14" s="174"/>
      <c r="O14" s="174"/>
      <c r="P14" s="174"/>
      <c r="Q14" s="174"/>
      <c r="R14" s="174"/>
      <c r="S14" s="174"/>
      <c r="T14" s="174"/>
      <c r="U14" s="174"/>
      <c r="V14" s="174"/>
      <c r="W14" s="174"/>
      <c r="X14" s="174"/>
      <c r="Y14" s="174"/>
      <c r="Z14" s="174"/>
      <c r="AB14" s="301"/>
      <c r="AC14" s="300"/>
      <c r="AD14" s="308"/>
      <c r="AE14" s="301"/>
      <c r="AF14" s="301"/>
      <c r="AG14" s="301"/>
      <c r="AH14" s="301"/>
      <c r="AI14" s="301"/>
      <c r="AJ14" s="301"/>
      <c r="AK14" s="301"/>
      <c r="AL14" s="301"/>
      <c r="AM14" s="301"/>
      <c r="AN14" s="301"/>
      <c r="AO14" s="301"/>
      <c r="AP14" s="301"/>
      <c r="AQ14" s="301"/>
      <c r="AR14" s="301"/>
      <c r="AS14" s="301"/>
      <c r="AT14" s="296"/>
    </row>
    <row r="15" spans="2:46" ht="15" customHeight="1">
      <c r="B15" s="45" t="s">
        <v>79</v>
      </c>
      <c r="C15" s="45"/>
      <c r="D15" s="224">
        <v>132.685</v>
      </c>
      <c r="E15" s="224">
        <v>99.382999999999996</v>
      </c>
      <c r="F15" s="175">
        <v>108.121</v>
      </c>
      <c r="G15" s="175">
        <v>143.42500000000001</v>
      </c>
      <c r="H15" s="175">
        <v>95.86</v>
      </c>
      <c r="I15" s="175">
        <v>68.007999999999996</v>
      </c>
      <c r="J15" s="175">
        <v>64.603999999999999</v>
      </c>
      <c r="K15" s="45"/>
      <c r="L15" s="286"/>
      <c r="M15" s="174"/>
      <c r="N15" s="175"/>
      <c r="O15" s="175"/>
      <c r="P15" s="175"/>
      <c r="Q15" s="175"/>
      <c r="R15" s="174"/>
      <c r="S15" s="175"/>
      <c r="T15" s="175"/>
      <c r="U15" s="175"/>
      <c r="V15" s="175"/>
      <c r="W15" s="174"/>
      <c r="X15" s="175"/>
      <c r="Y15" s="175"/>
      <c r="Z15" s="175"/>
      <c r="AB15" s="300"/>
      <c r="AC15" s="300"/>
      <c r="AD15" s="302"/>
      <c r="AE15" s="301"/>
      <c r="AF15" s="300"/>
      <c r="AG15" s="300"/>
      <c r="AH15" s="300"/>
      <c r="AI15" s="300"/>
      <c r="AJ15" s="301"/>
      <c r="AK15" s="300"/>
      <c r="AL15" s="300"/>
      <c r="AM15" s="300"/>
      <c r="AN15" s="300"/>
      <c r="AO15" s="301"/>
      <c r="AP15" s="300"/>
      <c r="AQ15" s="300"/>
      <c r="AR15" s="300"/>
      <c r="AS15" s="300"/>
      <c r="AT15" s="299"/>
    </row>
    <row r="16" spans="2:46" ht="15" customHeight="1">
      <c r="B16" s="45" t="s">
        <v>16</v>
      </c>
      <c r="C16" s="45"/>
      <c r="D16" s="224">
        <v>12.180999999999999</v>
      </c>
      <c r="E16" s="224">
        <v>33.537999999999997</v>
      </c>
      <c r="F16" s="175">
        <v>38.783000000000001</v>
      </c>
      <c r="G16" s="175">
        <v>3.6829999999999998</v>
      </c>
      <c r="H16" s="175">
        <v>1.012</v>
      </c>
      <c r="I16" s="175">
        <v>0.63300000000000001</v>
      </c>
      <c r="J16" s="175">
        <v>0</v>
      </c>
      <c r="K16" s="45"/>
      <c r="L16" s="286"/>
      <c r="M16" s="174"/>
      <c r="N16" s="175"/>
      <c r="O16" s="175"/>
      <c r="P16" s="175"/>
      <c r="Q16" s="175"/>
      <c r="R16" s="174"/>
      <c r="S16" s="175"/>
      <c r="T16" s="175"/>
      <c r="U16" s="175"/>
      <c r="V16" s="175"/>
      <c r="W16" s="174"/>
      <c r="X16" s="175"/>
      <c r="Y16" s="175"/>
      <c r="Z16" s="175"/>
      <c r="AB16" s="300"/>
      <c r="AC16" s="300"/>
      <c r="AD16" s="302"/>
      <c r="AE16" s="301"/>
      <c r="AF16" s="300"/>
      <c r="AG16" s="300"/>
      <c r="AH16" s="300"/>
      <c r="AI16" s="300"/>
      <c r="AJ16" s="301"/>
      <c r="AK16" s="300"/>
      <c r="AL16" s="300"/>
      <c r="AM16" s="300"/>
      <c r="AN16" s="300"/>
      <c r="AO16" s="301"/>
      <c r="AP16" s="300"/>
      <c r="AQ16" s="300"/>
      <c r="AR16" s="300"/>
      <c r="AS16" s="300"/>
      <c r="AT16" s="299"/>
    </row>
    <row r="17" spans="2:46" ht="15" customHeight="1">
      <c r="B17" s="45" t="s">
        <v>80</v>
      </c>
      <c r="C17" s="45"/>
      <c r="D17" s="224">
        <v>0.30499999999999972</v>
      </c>
      <c r="E17" s="224">
        <v>63.86</v>
      </c>
      <c r="F17" s="175">
        <v>-91.376999999999995</v>
      </c>
      <c r="G17" s="175">
        <v>-27.617000000000001</v>
      </c>
      <c r="H17" s="175">
        <v>-36.53</v>
      </c>
      <c r="I17" s="175">
        <v>8.5090000000000003</v>
      </c>
      <c r="J17" s="175">
        <v>9.4320000000000004</v>
      </c>
      <c r="K17" s="45"/>
      <c r="L17" s="286"/>
      <c r="M17" s="174"/>
      <c r="N17" s="175"/>
      <c r="O17" s="175"/>
      <c r="P17" s="175"/>
      <c r="Q17" s="175"/>
      <c r="R17" s="174"/>
      <c r="S17" s="175"/>
      <c r="T17" s="175"/>
      <c r="U17" s="175"/>
      <c r="V17" s="175"/>
      <c r="W17" s="174"/>
      <c r="X17" s="175"/>
      <c r="Y17" s="175"/>
      <c r="Z17" s="175"/>
      <c r="AB17" s="300"/>
      <c r="AC17" s="300"/>
      <c r="AD17" s="302"/>
      <c r="AE17" s="301"/>
      <c r="AF17" s="300"/>
      <c r="AG17" s="300"/>
      <c r="AH17" s="300"/>
      <c r="AI17" s="300"/>
      <c r="AJ17" s="301"/>
      <c r="AK17" s="300"/>
      <c r="AL17" s="300"/>
      <c r="AM17" s="300"/>
      <c r="AN17" s="300"/>
      <c r="AO17" s="301"/>
      <c r="AP17" s="300"/>
      <c r="AQ17" s="300"/>
      <c r="AR17" s="300"/>
      <c r="AS17" s="300"/>
      <c r="AT17" s="299"/>
    </row>
    <row r="18" spans="2:46" ht="15" customHeight="1">
      <c r="B18" s="45" t="s">
        <v>81</v>
      </c>
      <c r="C18" s="45"/>
      <c r="D18" s="224">
        <v>27.920999999999999</v>
      </c>
      <c r="E18" s="224">
        <v>10.469999999999999</v>
      </c>
      <c r="F18" s="175">
        <v>9.2560000000000002</v>
      </c>
      <c r="G18" s="175">
        <v>18.286000000000001</v>
      </c>
      <c r="H18" s="175">
        <v>23.975000000000001</v>
      </c>
      <c r="I18" s="175">
        <v>0</v>
      </c>
      <c r="J18" s="175">
        <v>-1.4551915228366852E-14</v>
      </c>
      <c r="K18" s="45"/>
      <c r="L18" s="67"/>
      <c r="M18" s="174"/>
      <c r="N18" s="174"/>
      <c r="O18" s="174"/>
      <c r="P18" s="174"/>
      <c r="Q18" s="174"/>
      <c r="R18" s="174"/>
      <c r="S18" s="174"/>
      <c r="T18" s="174"/>
      <c r="U18" s="174"/>
      <c r="V18" s="174"/>
      <c r="W18" s="174"/>
      <c r="X18" s="174"/>
      <c r="Y18" s="174"/>
      <c r="Z18" s="174"/>
      <c r="AB18" s="301"/>
      <c r="AC18" s="301"/>
      <c r="AD18" s="308"/>
      <c r="AE18" s="301"/>
      <c r="AF18" s="301"/>
      <c r="AG18" s="301"/>
      <c r="AH18" s="301"/>
      <c r="AI18" s="301"/>
      <c r="AJ18" s="301"/>
      <c r="AK18" s="301"/>
      <c r="AL18" s="301"/>
      <c r="AM18" s="301"/>
      <c r="AN18" s="301"/>
      <c r="AO18" s="301"/>
      <c r="AP18" s="301"/>
      <c r="AQ18" s="301"/>
      <c r="AR18" s="301"/>
      <c r="AS18" s="301"/>
      <c r="AT18" s="296"/>
    </row>
    <row r="19" spans="2:46" ht="15" customHeight="1">
      <c r="B19" s="45" t="s">
        <v>82</v>
      </c>
      <c r="C19" s="45"/>
      <c r="D19" s="224">
        <v>0</v>
      </c>
      <c r="E19" s="224">
        <v>0</v>
      </c>
      <c r="F19" s="175">
        <v>14.436999999999999</v>
      </c>
      <c r="G19" s="175">
        <v>0.77899999999999991</v>
      </c>
      <c r="H19" s="175">
        <v>0</v>
      </c>
      <c r="I19" s="175">
        <v>3.266</v>
      </c>
      <c r="J19" s="175">
        <v>41.036999999999992</v>
      </c>
      <c r="K19" s="45"/>
      <c r="L19" s="67"/>
      <c r="M19" s="174"/>
      <c r="N19" s="174"/>
      <c r="O19" s="174"/>
      <c r="P19" s="174"/>
      <c r="Q19" s="174"/>
      <c r="R19" s="174"/>
      <c r="S19" s="174"/>
      <c r="T19" s="174"/>
      <c r="U19" s="174"/>
      <c r="V19" s="174"/>
      <c r="W19" s="174"/>
      <c r="X19" s="174"/>
      <c r="Y19" s="174"/>
      <c r="Z19" s="174"/>
      <c r="AB19" s="301"/>
      <c r="AC19" s="301"/>
      <c r="AD19" s="308"/>
      <c r="AE19" s="301"/>
      <c r="AF19" s="301"/>
      <c r="AG19" s="301"/>
      <c r="AH19" s="301"/>
      <c r="AI19" s="301"/>
      <c r="AJ19" s="301"/>
      <c r="AK19" s="301"/>
      <c r="AL19" s="301"/>
      <c r="AM19" s="301"/>
      <c r="AN19" s="301"/>
      <c r="AO19" s="301"/>
      <c r="AP19" s="301"/>
      <c r="AQ19" s="301"/>
      <c r="AR19" s="301"/>
      <c r="AS19" s="301"/>
      <c r="AT19" s="307"/>
    </row>
    <row r="20" spans="2:46" ht="15" customHeight="1">
      <c r="B20" s="45" t="s">
        <v>201</v>
      </c>
      <c r="C20" s="45"/>
      <c r="D20" s="224">
        <v>18.513999999999999</v>
      </c>
      <c r="E20" s="224">
        <v>14.144</v>
      </c>
      <c r="F20" s="175">
        <v>16.709</v>
      </c>
      <c r="G20" s="175">
        <v>46.994999999999997</v>
      </c>
      <c r="H20" s="175">
        <v>-35.506999999999998</v>
      </c>
      <c r="I20" s="175">
        <v>8.3230000000000004</v>
      </c>
      <c r="J20" s="175">
        <v>-24.578999999999997</v>
      </c>
      <c r="K20" s="45"/>
      <c r="L20" s="67"/>
      <c r="M20" s="174"/>
      <c r="N20" s="174"/>
      <c r="O20" s="174"/>
      <c r="P20" s="174"/>
      <c r="Q20" s="174"/>
      <c r="R20" s="174"/>
      <c r="S20" s="174"/>
      <c r="T20" s="174"/>
      <c r="U20" s="174"/>
      <c r="V20" s="174"/>
      <c r="W20" s="174"/>
      <c r="X20" s="174"/>
      <c r="Y20" s="174"/>
      <c r="Z20" s="174"/>
      <c r="AB20" s="301"/>
      <c r="AC20" s="301"/>
      <c r="AD20" s="308"/>
      <c r="AE20" s="301"/>
      <c r="AF20" s="301"/>
      <c r="AG20" s="301"/>
      <c r="AH20" s="301"/>
      <c r="AI20" s="301"/>
      <c r="AJ20" s="301"/>
      <c r="AK20" s="301"/>
      <c r="AL20" s="301"/>
      <c r="AM20" s="301"/>
      <c r="AN20" s="301"/>
      <c r="AO20" s="301"/>
      <c r="AP20" s="301"/>
      <c r="AQ20" s="301"/>
      <c r="AR20" s="301"/>
      <c r="AS20" s="301"/>
      <c r="AT20" s="296"/>
    </row>
    <row r="21" spans="2:46" ht="15" customHeight="1">
      <c r="B21" s="45" t="s">
        <v>17</v>
      </c>
      <c r="C21" s="45"/>
      <c r="D21" s="224">
        <v>3.3869999999999996</v>
      </c>
      <c r="E21" s="224">
        <v>20.094000000000001</v>
      </c>
      <c r="F21" s="175">
        <v>29.971000000000004</v>
      </c>
      <c r="G21" s="175">
        <v>48.524000000000001</v>
      </c>
      <c r="H21" s="175">
        <v>44.688999999999993</v>
      </c>
      <c r="I21" s="175">
        <v>57.262999999999998</v>
      </c>
      <c r="J21" s="175">
        <v>66.885000000000005</v>
      </c>
      <c r="K21" s="45"/>
      <c r="L21" s="67"/>
      <c r="M21" s="174"/>
      <c r="N21" s="174"/>
      <c r="O21" s="174"/>
      <c r="P21" s="174"/>
      <c r="Q21" s="174"/>
      <c r="R21" s="174"/>
      <c r="S21" s="174"/>
      <c r="T21" s="174"/>
      <c r="U21" s="174"/>
      <c r="V21" s="174"/>
      <c r="W21" s="174"/>
      <c r="X21" s="174"/>
      <c r="Y21" s="174"/>
      <c r="Z21" s="174"/>
      <c r="AB21" s="301"/>
      <c r="AC21" s="301"/>
      <c r="AD21" s="308"/>
      <c r="AE21" s="301"/>
      <c r="AF21" s="301"/>
      <c r="AG21" s="301"/>
      <c r="AH21" s="301"/>
      <c r="AI21" s="301"/>
      <c r="AJ21" s="301"/>
      <c r="AK21" s="301"/>
      <c r="AL21" s="301"/>
      <c r="AM21" s="301"/>
      <c r="AN21" s="301"/>
      <c r="AO21" s="301"/>
      <c r="AP21" s="301"/>
      <c r="AQ21" s="301"/>
      <c r="AR21" s="301"/>
      <c r="AS21" s="301"/>
      <c r="AT21" s="296"/>
    </row>
    <row r="22" spans="2:46" ht="15" customHeight="1">
      <c r="B22" s="45" t="s">
        <v>83</v>
      </c>
      <c r="C22" s="45"/>
      <c r="D22" s="224">
        <v>8.7609999999999992</v>
      </c>
      <c r="E22" s="224">
        <v>23.701000000000001</v>
      </c>
      <c r="F22" s="175">
        <v>0</v>
      </c>
      <c r="G22" s="175">
        <v>0</v>
      </c>
      <c r="H22" s="175">
        <v>0</v>
      </c>
      <c r="I22" s="175">
        <v>0</v>
      </c>
      <c r="J22" s="175">
        <v>0</v>
      </c>
      <c r="K22" s="47"/>
      <c r="L22" s="67"/>
      <c r="M22" s="174"/>
      <c r="N22" s="174"/>
      <c r="O22" s="174"/>
      <c r="P22" s="174"/>
      <c r="Q22" s="174"/>
      <c r="R22" s="174"/>
      <c r="S22" s="174"/>
      <c r="T22" s="174"/>
      <c r="U22" s="174"/>
      <c r="V22" s="174"/>
      <c r="W22" s="174"/>
      <c r="X22" s="174"/>
      <c r="Y22" s="174"/>
      <c r="Z22" s="174"/>
      <c r="AB22" s="301"/>
      <c r="AC22" s="301"/>
      <c r="AD22" s="308"/>
      <c r="AE22" s="301"/>
      <c r="AF22" s="301"/>
      <c r="AG22" s="301"/>
      <c r="AH22" s="301"/>
      <c r="AI22" s="301"/>
      <c r="AJ22" s="301"/>
      <c r="AK22" s="301"/>
      <c r="AL22" s="301"/>
      <c r="AM22" s="301"/>
      <c r="AN22" s="301"/>
      <c r="AO22" s="301"/>
      <c r="AP22" s="301"/>
      <c r="AQ22" s="301"/>
      <c r="AR22" s="301"/>
      <c r="AS22" s="301"/>
      <c r="AT22" s="307"/>
    </row>
    <row r="23" spans="2:46" ht="15" customHeight="1">
      <c r="B23" s="47" t="s">
        <v>205</v>
      </c>
      <c r="C23" s="47"/>
      <c r="D23" s="224">
        <v>-73.632999999999996</v>
      </c>
      <c r="E23" s="224">
        <v>-143.58600000000001</v>
      </c>
      <c r="F23" s="175">
        <v>-52.383000000000003</v>
      </c>
      <c r="G23" s="175">
        <v>-104.52799999999999</v>
      </c>
      <c r="H23" s="175">
        <v>-34.068999999999996</v>
      </c>
      <c r="I23" s="175">
        <v>-59.353000000000002</v>
      </c>
      <c r="J23" s="175">
        <v>-42.475999999999999</v>
      </c>
      <c r="K23" s="175"/>
      <c r="L23" s="286"/>
      <c r="M23" s="174"/>
      <c r="N23" s="175"/>
      <c r="O23" s="175"/>
      <c r="P23" s="175"/>
      <c r="Q23" s="175"/>
      <c r="R23" s="174"/>
      <c r="S23" s="175"/>
      <c r="T23" s="175"/>
      <c r="U23" s="175"/>
      <c r="V23" s="175"/>
      <c r="W23" s="174"/>
      <c r="X23" s="175"/>
      <c r="Y23" s="175"/>
      <c r="Z23" s="175"/>
      <c r="AB23" s="300"/>
      <c r="AC23" s="300"/>
      <c r="AD23" s="302"/>
      <c r="AE23" s="301"/>
      <c r="AF23" s="300"/>
      <c r="AG23" s="300"/>
      <c r="AH23" s="300"/>
      <c r="AI23" s="300"/>
      <c r="AJ23" s="301"/>
      <c r="AK23" s="300"/>
      <c r="AL23" s="300"/>
      <c r="AM23" s="300"/>
      <c r="AN23" s="300"/>
      <c r="AO23" s="301"/>
      <c r="AP23" s="300"/>
      <c r="AQ23" s="300"/>
      <c r="AR23" s="300"/>
      <c r="AS23" s="300"/>
      <c r="AT23" s="299"/>
    </row>
    <row r="24" spans="2:46" ht="15" customHeight="1">
      <c r="B24" s="48" t="s">
        <v>67</v>
      </c>
      <c r="C24" s="48"/>
      <c r="D24" s="58">
        <f t="shared" ref="D24:J24" si="2">D12+SUM(D14:D23)</f>
        <v>182.18700000000004</v>
      </c>
      <c r="E24" s="58">
        <f t="shared" si="2"/>
        <v>232.47699999999998</v>
      </c>
      <c r="F24" s="58">
        <f t="shared" si="2"/>
        <v>308.07199999999995</v>
      </c>
      <c r="G24" s="58">
        <f t="shared" si="2"/>
        <v>370.93700000000001</v>
      </c>
      <c r="H24" s="58">
        <f t="shared" si="2"/>
        <v>390.11799999999999</v>
      </c>
      <c r="I24" s="58">
        <f t="shared" si="2"/>
        <v>427.57</v>
      </c>
      <c r="J24" s="58">
        <f t="shared" si="2"/>
        <v>279.21500000000003</v>
      </c>
      <c r="K24" s="197"/>
      <c r="L24" s="197"/>
      <c r="M24" s="55"/>
      <c r="N24" s="197"/>
      <c r="O24" s="197"/>
      <c r="P24" s="197"/>
      <c r="Q24" s="197"/>
      <c r="R24" s="55"/>
      <c r="S24" s="197"/>
      <c r="T24" s="197"/>
      <c r="U24" s="197"/>
      <c r="V24" s="197"/>
      <c r="W24" s="55"/>
      <c r="X24" s="197"/>
      <c r="Y24" s="197"/>
      <c r="Z24" s="197"/>
      <c r="AB24" s="306"/>
      <c r="AC24" s="306"/>
      <c r="AD24" s="306"/>
      <c r="AE24" s="297"/>
      <c r="AF24" s="306"/>
      <c r="AG24" s="306"/>
      <c r="AH24" s="306"/>
      <c r="AI24" s="306"/>
      <c r="AJ24" s="297"/>
      <c r="AK24" s="306"/>
      <c r="AL24" s="306"/>
      <c r="AM24" s="306"/>
      <c r="AN24" s="306"/>
      <c r="AO24" s="297"/>
      <c r="AP24" s="306"/>
      <c r="AQ24" s="306"/>
      <c r="AR24" s="306"/>
      <c r="AS24" s="306"/>
      <c r="AT24" s="305"/>
    </row>
    <row r="25" spans="2:46" s="15" customFormat="1" ht="15" customHeight="1">
      <c r="B25" s="41" t="s">
        <v>3</v>
      </c>
      <c r="C25" s="41"/>
      <c r="D25" s="288"/>
      <c r="E25" s="287"/>
      <c r="F25" s="287"/>
      <c r="G25" s="287"/>
      <c r="H25" s="287"/>
      <c r="I25" s="287"/>
      <c r="J25" s="287"/>
      <c r="K25" s="173"/>
      <c r="L25" s="277"/>
      <c r="M25" s="287"/>
      <c r="N25" s="173"/>
      <c r="O25" s="173"/>
      <c r="P25" s="173"/>
      <c r="Q25" s="173"/>
      <c r="R25" s="287"/>
      <c r="S25" s="173"/>
      <c r="T25" s="173"/>
      <c r="U25" s="173"/>
      <c r="V25" s="173"/>
      <c r="W25" s="287"/>
      <c r="X25" s="173"/>
      <c r="Y25" s="173"/>
      <c r="Z25" s="173"/>
      <c r="AA25" s="37"/>
      <c r="AB25" s="295"/>
      <c r="AC25" s="295"/>
      <c r="AD25" s="304"/>
      <c r="AE25" s="303"/>
      <c r="AF25" s="295"/>
      <c r="AG25" s="295"/>
      <c r="AH25" s="295"/>
      <c r="AI25" s="295"/>
      <c r="AJ25" s="303"/>
      <c r="AK25" s="295"/>
      <c r="AL25" s="295"/>
      <c r="AM25" s="295"/>
      <c r="AN25" s="295"/>
      <c r="AO25" s="303"/>
      <c r="AP25" s="295"/>
      <c r="AQ25" s="295"/>
      <c r="AR25" s="295"/>
      <c r="AS25" s="295"/>
      <c r="AT25" s="294"/>
    </row>
    <row r="26" spans="2:46" ht="15" customHeight="1">
      <c r="B26" s="45" t="s">
        <v>84</v>
      </c>
      <c r="C26" s="45"/>
      <c r="D26" s="224">
        <v>123.414</v>
      </c>
      <c r="E26" s="175">
        <v>157.59200000000001</v>
      </c>
      <c r="F26" s="175">
        <v>213.52</v>
      </c>
      <c r="G26" s="175">
        <v>233.303</v>
      </c>
      <c r="H26" s="175">
        <v>264.88</v>
      </c>
      <c r="I26" s="175">
        <v>303.61199999999997</v>
      </c>
      <c r="J26" s="175">
        <v>310.57299999999998</v>
      </c>
      <c r="K26" s="175"/>
      <c r="L26" s="286"/>
      <c r="M26" s="174"/>
      <c r="N26" s="175"/>
      <c r="O26" s="175"/>
      <c r="P26" s="175"/>
      <c r="Q26" s="175"/>
      <c r="R26" s="174"/>
      <c r="S26" s="175"/>
      <c r="T26" s="175"/>
      <c r="U26" s="175"/>
      <c r="V26" s="175"/>
      <c r="W26" s="174"/>
      <c r="X26" s="175"/>
      <c r="Y26" s="175"/>
      <c r="Z26" s="175"/>
      <c r="AB26" s="300"/>
      <c r="AC26" s="300"/>
      <c r="AD26" s="302"/>
      <c r="AE26" s="301"/>
      <c r="AF26" s="300"/>
      <c r="AG26" s="300"/>
      <c r="AH26" s="300"/>
      <c r="AI26" s="300"/>
      <c r="AJ26" s="301"/>
      <c r="AK26" s="300"/>
      <c r="AL26" s="300"/>
      <c r="AM26" s="300"/>
      <c r="AN26" s="300"/>
      <c r="AO26" s="301"/>
      <c r="AP26" s="300"/>
      <c r="AQ26" s="300"/>
      <c r="AR26" s="300"/>
      <c r="AS26" s="300"/>
      <c r="AT26" s="299"/>
    </row>
    <row r="27" spans="2:46" ht="15" customHeight="1">
      <c r="B27" s="45" t="s">
        <v>85</v>
      </c>
      <c r="C27" s="45"/>
      <c r="D27" s="224">
        <v>34.143000000000001</v>
      </c>
      <c r="E27" s="175">
        <v>35.859000000000002</v>
      </c>
      <c r="F27" s="175">
        <v>31.440999999999999</v>
      </c>
      <c r="G27" s="175">
        <v>37.257999999999996</v>
      </c>
      <c r="H27" s="175">
        <v>40.131</v>
      </c>
      <c r="I27" s="175">
        <v>41.724000000000004</v>
      </c>
      <c r="J27" s="175">
        <v>39.444000000000003</v>
      </c>
      <c r="K27" s="175"/>
      <c r="L27" s="286"/>
      <c r="M27" s="174"/>
      <c r="N27" s="175"/>
      <c r="O27" s="175"/>
      <c r="P27" s="175"/>
      <c r="Q27" s="175"/>
      <c r="R27" s="174"/>
      <c r="S27" s="175"/>
      <c r="T27" s="175"/>
      <c r="U27" s="175"/>
      <c r="V27" s="175"/>
      <c r="W27" s="174"/>
      <c r="X27" s="175"/>
      <c r="Y27" s="175"/>
      <c r="Z27" s="175"/>
      <c r="AB27" s="300"/>
      <c r="AC27" s="300"/>
      <c r="AD27" s="302"/>
      <c r="AE27" s="301"/>
      <c r="AF27" s="300"/>
      <c r="AG27" s="300"/>
      <c r="AH27" s="300"/>
      <c r="AI27" s="300"/>
      <c r="AJ27" s="301"/>
      <c r="AK27" s="300"/>
      <c r="AL27" s="300"/>
      <c r="AM27" s="300"/>
      <c r="AN27" s="300"/>
      <c r="AO27" s="301"/>
      <c r="AP27" s="300"/>
      <c r="AQ27" s="300"/>
      <c r="AR27" s="300"/>
      <c r="AS27" s="300"/>
      <c r="AT27" s="299"/>
    </row>
    <row r="28" spans="2:46" ht="15" customHeight="1">
      <c r="B28" s="45" t="s">
        <v>86</v>
      </c>
      <c r="C28" s="45"/>
      <c r="D28" s="16">
        <v>36.649000000000001</v>
      </c>
      <c r="E28" s="16">
        <v>45.357999999999997</v>
      </c>
      <c r="F28" s="16">
        <v>43.521000000000001</v>
      </c>
      <c r="G28" s="16">
        <v>55.724000000000004</v>
      </c>
      <c r="H28" s="16">
        <v>67.411000000000001</v>
      </c>
      <c r="I28" s="16">
        <v>77.622</v>
      </c>
      <c r="J28" s="16">
        <v>82.935000000000002</v>
      </c>
      <c r="K28" s="174"/>
      <c r="L28" s="174"/>
      <c r="M28" s="174"/>
      <c r="N28" s="174"/>
      <c r="O28" s="174"/>
      <c r="P28" s="174"/>
      <c r="Q28" s="174"/>
      <c r="R28" s="174"/>
      <c r="S28" s="174"/>
      <c r="T28" s="174"/>
      <c r="U28" s="174"/>
      <c r="V28" s="174"/>
      <c r="W28" s="174"/>
      <c r="X28" s="174"/>
      <c r="Y28" s="174"/>
      <c r="Z28" s="174"/>
      <c r="AB28" s="301"/>
      <c r="AC28" s="301"/>
      <c r="AD28" s="301"/>
      <c r="AE28" s="301"/>
      <c r="AF28" s="301"/>
      <c r="AG28" s="301"/>
      <c r="AH28" s="301"/>
      <c r="AI28" s="301"/>
      <c r="AJ28" s="301"/>
      <c r="AK28" s="301"/>
      <c r="AL28" s="301"/>
      <c r="AM28" s="301"/>
      <c r="AN28" s="301"/>
      <c r="AO28" s="301"/>
      <c r="AP28" s="301"/>
      <c r="AQ28" s="301"/>
      <c r="AR28" s="301"/>
      <c r="AS28" s="301"/>
      <c r="AT28" s="296"/>
    </row>
    <row r="29" spans="2:46" ht="15" customHeight="1">
      <c r="B29" s="45" t="s">
        <v>12</v>
      </c>
      <c r="C29" s="45"/>
      <c r="D29" s="224">
        <v>274.68900000000002</v>
      </c>
      <c r="E29" s="175">
        <v>218.87700000000001</v>
      </c>
      <c r="F29" s="175">
        <v>173.298</v>
      </c>
      <c r="G29" s="175">
        <v>158.25100000000003</v>
      </c>
      <c r="H29" s="175">
        <v>153.92500000000001</v>
      </c>
      <c r="I29" s="175">
        <v>157.017</v>
      </c>
      <c r="J29" s="175">
        <v>156.39099999999999</v>
      </c>
      <c r="K29" s="175"/>
      <c r="L29" s="286"/>
      <c r="M29" s="174"/>
      <c r="N29" s="175"/>
      <c r="O29" s="175"/>
      <c r="P29" s="175"/>
      <c r="Q29" s="175"/>
      <c r="R29" s="174"/>
      <c r="S29" s="175"/>
      <c r="T29" s="175"/>
      <c r="U29" s="175"/>
      <c r="V29" s="175"/>
      <c r="W29" s="174"/>
      <c r="X29" s="175"/>
      <c r="Y29" s="175"/>
      <c r="Z29" s="175"/>
      <c r="AB29" s="300"/>
      <c r="AC29" s="300"/>
      <c r="AD29" s="302"/>
      <c r="AE29" s="301"/>
      <c r="AF29" s="300"/>
      <c r="AG29" s="300"/>
      <c r="AH29" s="300"/>
      <c r="AI29" s="300"/>
      <c r="AJ29" s="301"/>
      <c r="AK29" s="300"/>
      <c r="AL29" s="300"/>
      <c r="AM29" s="300"/>
      <c r="AN29" s="300"/>
      <c r="AO29" s="301"/>
      <c r="AP29" s="300"/>
      <c r="AQ29" s="300"/>
      <c r="AR29" s="300"/>
      <c r="AS29" s="300"/>
      <c r="AT29" s="299"/>
    </row>
    <row r="30" spans="2:46" ht="15" customHeight="1">
      <c r="B30" s="47" t="s">
        <v>107</v>
      </c>
      <c r="C30" s="47"/>
      <c r="D30" s="224">
        <v>127.672</v>
      </c>
      <c r="E30" s="175">
        <v>149.86500000000001</v>
      </c>
      <c r="F30" s="175">
        <v>171.73500000000001</v>
      </c>
      <c r="G30" s="175">
        <v>191.173</v>
      </c>
      <c r="H30" s="175">
        <v>162.10599999999999</v>
      </c>
      <c r="I30" s="175">
        <v>116.845</v>
      </c>
      <c r="J30" s="175">
        <v>77.802000000000007</v>
      </c>
      <c r="K30" s="175"/>
      <c r="L30" s="286"/>
      <c r="M30" s="174"/>
      <c r="N30" s="175"/>
      <c r="O30" s="175"/>
      <c r="P30" s="175"/>
      <c r="Q30" s="175"/>
      <c r="R30" s="174"/>
      <c r="S30" s="175"/>
      <c r="T30" s="175"/>
      <c r="U30" s="175"/>
      <c r="V30" s="175"/>
      <c r="W30" s="174"/>
      <c r="X30" s="175"/>
      <c r="Y30" s="175"/>
      <c r="Z30" s="175"/>
      <c r="AB30" s="300"/>
      <c r="AC30" s="300"/>
      <c r="AD30" s="302"/>
      <c r="AE30" s="301"/>
      <c r="AF30" s="300"/>
      <c r="AG30" s="300"/>
      <c r="AH30" s="300"/>
      <c r="AI30" s="300"/>
      <c r="AJ30" s="301"/>
      <c r="AK30" s="300"/>
      <c r="AL30" s="300"/>
      <c r="AM30" s="300"/>
      <c r="AN30" s="300"/>
      <c r="AO30" s="301"/>
      <c r="AP30" s="300"/>
      <c r="AQ30" s="300"/>
      <c r="AR30" s="300"/>
      <c r="AS30" s="300"/>
      <c r="AT30" s="299"/>
    </row>
    <row r="31" spans="2:46" ht="15" customHeight="1">
      <c r="B31" s="52" t="s">
        <v>2</v>
      </c>
      <c r="C31" s="52"/>
      <c r="D31" s="22">
        <f t="shared" ref="D31:I31" si="3">D24+SUM(D26:D30)</f>
        <v>778.75400000000002</v>
      </c>
      <c r="E31" s="22">
        <f t="shared" si="3"/>
        <v>840.02800000000002</v>
      </c>
      <c r="F31" s="22">
        <f t="shared" si="3"/>
        <v>941.58699999999999</v>
      </c>
      <c r="G31" s="22">
        <f t="shared" si="3"/>
        <v>1046.6460000000002</v>
      </c>
      <c r="H31" s="22">
        <f t="shared" si="3"/>
        <v>1078.5709999999999</v>
      </c>
      <c r="I31" s="22">
        <f t="shared" si="3"/>
        <v>1124.3899999999999</v>
      </c>
      <c r="J31" s="22">
        <f t="shared" ref="J31" si="4">J24+SUM(J26:J30)</f>
        <v>946.36</v>
      </c>
      <c r="K31" s="55"/>
      <c r="L31" s="55"/>
      <c r="M31" s="55"/>
      <c r="N31" s="55"/>
      <c r="O31" s="55"/>
      <c r="P31" s="55"/>
      <c r="Q31" s="55"/>
      <c r="R31" s="55"/>
      <c r="S31" s="55"/>
      <c r="T31" s="55"/>
      <c r="U31" s="55"/>
      <c r="V31" s="55"/>
      <c r="W31" s="55"/>
      <c r="X31" s="55"/>
      <c r="Y31" s="55"/>
      <c r="Z31" s="55"/>
      <c r="AB31" s="297"/>
      <c r="AC31" s="297"/>
      <c r="AD31" s="297"/>
      <c r="AE31" s="297"/>
      <c r="AF31" s="297"/>
      <c r="AG31" s="297"/>
      <c r="AH31" s="297"/>
      <c r="AI31" s="297"/>
      <c r="AJ31" s="297"/>
      <c r="AK31" s="297"/>
      <c r="AL31" s="297"/>
      <c r="AM31" s="297"/>
      <c r="AN31" s="297"/>
      <c r="AO31" s="297"/>
      <c r="AP31" s="297"/>
      <c r="AQ31" s="297"/>
      <c r="AR31" s="297"/>
      <c r="AS31" s="297"/>
      <c r="AT31" s="296"/>
    </row>
    <row r="32" spans="2:46" s="10" customFormat="1" ht="15" customHeight="1">
      <c r="B32" s="211"/>
      <c r="C32" s="211"/>
      <c r="D32" s="55"/>
      <c r="E32" s="55"/>
      <c r="F32" s="55"/>
      <c r="G32" s="55"/>
      <c r="H32" s="55"/>
      <c r="I32" s="55"/>
      <c r="J32" s="55"/>
      <c r="K32" s="198"/>
      <c r="L32" s="198"/>
      <c r="M32" s="198"/>
      <c r="N32" s="198"/>
      <c r="O32" s="198"/>
      <c r="P32" s="198"/>
      <c r="Q32" s="198"/>
      <c r="R32" s="198"/>
      <c r="S32" s="198"/>
      <c r="T32" s="198"/>
      <c r="U32" s="198"/>
      <c r="V32" s="198"/>
      <c r="W32" s="198"/>
      <c r="X32" s="198"/>
      <c r="Y32" s="207"/>
      <c r="Z32" s="207"/>
      <c r="AA32" s="60"/>
      <c r="AB32" s="291"/>
      <c r="AC32" s="291"/>
      <c r="AD32" s="291"/>
      <c r="AE32" s="291"/>
      <c r="AF32" s="291"/>
      <c r="AG32" s="291"/>
      <c r="AH32" s="291"/>
      <c r="AI32" s="291"/>
      <c r="AJ32" s="291"/>
      <c r="AK32" s="291"/>
      <c r="AL32" s="291"/>
      <c r="AM32" s="291"/>
      <c r="AN32" s="291"/>
      <c r="AO32" s="291"/>
      <c r="AP32" s="291"/>
      <c r="AQ32" s="291"/>
      <c r="AR32" s="291"/>
      <c r="AS32" s="291"/>
      <c r="AT32" s="290"/>
    </row>
    <row r="33" spans="2:46" s="10" customFormat="1" ht="15" customHeight="1">
      <c r="B33" s="211" t="s">
        <v>91</v>
      </c>
      <c r="C33" s="211"/>
      <c r="D33" s="39">
        <v>3443</v>
      </c>
      <c r="E33" s="39">
        <v>2941</v>
      </c>
      <c r="F33" s="39">
        <v>3075</v>
      </c>
      <c r="G33" s="39">
        <v>3114</v>
      </c>
      <c r="H33" s="39">
        <v>3127</v>
      </c>
      <c r="I33" s="39">
        <v>2923</v>
      </c>
      <c r="J33" s="39">
        <v>2927.6329999999998</v>
      </c>
      <c r="K33" s="198"/>
      <c r="L33" s="39"/>
      <c r="M33" s="39"/>
      <c r="N33" s="55"/>
      <c r="O33" s="55"/>
      <c r="P33" s="55"/>
      <c r="Q33" s="243"/>
      <c r="R33" s="39"/>
      <c r="S33" s="243"/>
      <c r="T33" s="243"/>
      <c r="U33" s="243"/>
      <c r="V33" s="243"/>
      <c r="W33" s="39"/>
      <c r="X33" s="243"/>
      <c r="Y33" s="243"/>
      <c r="Z33" s="243"/>
      <c r="AA33" s="60"/>
      <c r="AB33" s="291"/>
      <c r="AC33" s="291"/>
      <c r="AD33" s="291"/>
      <c r="AE33" s="291"/>
      <c r="AF33" s="291"/>
      <c r="AG33" s="291"/>
      <c r="AH33" s="291"/>
      <c r="AI33" s="291"/>
      <c r="AJ33" s="291"/>
      <c r="AK33" s="291"/>
      <c r="AL33" s="291"/>
      <c r="AM33" s="291"/>
      <c r="AN33" s="291"/>
      <c r="AO33" s="291"/>
      <c r="AP33" s="291"/>
      <c r="AQ33" s="291"/>
      <c r="AR33" s="291"/>
      <c r="AS33" s="291"/>
      <c r="AT33" s="290"/>
    </row>
    <row r="34" spans="2:46" s="10" customFormat="1" ht="15" customHeight="1">
      <c r="B34" s="211" t="s">
        <v>92</v>
      </c>
      <c r="C34" s="211"/>
      <c r="D34" s="293">
        <f>D33/D31</f>
        <v>4.4211650919289021</v>
      </c>
      <c r="E34" s="293">
        <f>E33/E31</f>
        <v>3.5010737737313518</v>
      </c>
      <c r="F34" s="293">
        <f>F33/F31</f>
        <v>3.2657630149948971</v>
      </c>
      <c r="G34" s="292" t="s">
        <v>135</v>
      </c>
      <c r="H34" s="292" t="s">
        <v>121</v>
      </c>
      <c r="I34" s="292" t="s">
        <v>179</v>
      </c>
      <c r="J34" s="292" t="s">
        <v>188</v>
      </c>
      <c r="K34" s="198"/>
      <c r="L34" s="293"/>
      <c r="M34" s="293"/>
      <c r="N34" s="55"/>
      <c r="O34" s="55"/>
      <c r="P34" s="55"/>
      <c r="Q34" s="55"/>
      <c r="R34" s="293"/>
      <c r="S34" s="55"/>
      <c r="T34" s="55"/>
      <c r="U34" s="55"/>
      <c r="V34" s="55"/>
      <c r="W34" s="292"/>
      <c r="X34" s="55"/>
      <c r="Y34" s="55"/>
      <c r="Z34" s="243"/>
      <c r="AA34" s="60"/>
      <c r="AB34" s="291"/>
      <c r="AC34" s="291"/>
      <c r="AD34" s="291"/>
      <c r="AE34" s="291"/>
      <c r="AF34" s="291"/>
      <c r="AG34" s="291"/>
      <c r="AH34" s="291"/>
      <c r="AI34" s="291"/>
      <c r="AJ34" s="291"/>
      <c r="AK34" s="291"/>
      <c r="AL34" s="291"/>
      <c r="AM34" s="291"/>
      <c r="AN34" s="291"/>
      <c r="AO34" s="291"/>
      <c r="AP34" s="291"/>
      <c r="AQ34" s="291"/>
      <c r="AR34" s="291"/>
      <c r="AS34" s="291"/>
      <c r="AT34" s="290"/>
    </row>
    <row r="35" spans="2:46" s="101" customFormat="1">
      <c r="B35" s="37"/>
      <c r="C35" s="37"/>
      <c r="D35" s="198"/>
      <c r="E35" s="198"/>
      <c r="F35" s="198"/>
      <c r="G35" s="227"/>
      <c r="H35" s="227"/>
      <c r="K35" s="198"/>
      <c r="L35" s="198"/>
      <c r="M35" s="198"/>
      <c r="N35" s="198"/>
      <c r="O35" s="198"/>
      <c r="P35" s="198"/>
      <c r="Q35" s="198"/>
      <c r="R35" s="198"/>
      <c r="S35" s="198"/>
      <c r="T35" s="198"/>
      <c r="U35" s="198"/>
      <c r="V35" s="227"/>
      <c r="W35" s="227"/>
      <c r="X35" s="228"/>
      <c r="Y35" s="228"/>
      <c r="Z35" s="228"/>
      <c r="AA35" s="37"/>
      <c r="AB35" s="37"/>
      <c r="AC35" s="37"/>
      <c r="AD35" s="37"/>
      <c r="AE35" s="37"/>
      <c r="AF35" s="37"/>
      <c r="AG35" s="37"/>
      <c r="AH35" s="37"/>
      <c r="AI35" s="37"/>
      <c r="AJ35" s="37"/>
      <c r="AK35" s="37"/>
      <c r="AL35" s="37"/>
      <c r="AM35" s="37"/>
      <c r="AN35" s="37"/>
      <c r="AO35" s="37"/>
      <c r="AP35" s="37"/>
      <c r="AQ35" s="37"/>
      <c r="AR35" s="37"/>
      <c r="AS35" s="37"/>
      <c r="AT35" s="289"/>
    </row>
    <row r="36" spans="2:46">
      <c r="B36" s="130"/>
      <c r="C36" s="130"/>
    </row>
    <row r="37" spans="2:46" ht="14.25">
      <c r="B37" s="31" t="s">
        <v>47</v>
      </c>
      <c r="C37" s="31"/>
      <c r="D37" s="31">
        <f>'Non-GAAP Financial Measures'!$B$57</f>
        <v>44050</v>
      </c>
    </row>
    <row r="38" spans="2:46">
      <c r="K38" s="37"/>
      <c r="L38" s="37"/>
      <c r="M38" s="37"/>
      <c r="N38" s="37"/>
      <c r="O38" s="37"/>
      <c r="P38" s="37"/>
      <c r="Q38" s="37"/>
      <c r="R38" s="37"/>
      <c r="S38" s="37"/>
      <c r="T38" s="37"/>
      <c r="U38" s="37"/>
      <c r="V38" s="37"/>
      <c r="W38" s="37"/>
      <c r="X38" s="37"/>
      <c r="Y38" s="37"/>
      <c r="Z38" s="37"/>
    </row>
    <row r="39" spans="2:46">
      <c r="K39" s="37"/>
      <c r="L39" s="37"/>
      <c r="M39" s="37"/>
      <c r="N39" s="37"/>
      <c r="O39" s="37"/>
      <c r="P39" s="37"/>
      <c r="Q39" s="37"/>
      <c r="R39" s="37"/>
      <c r="S39" s="37"/>
      <c r="T39" s="37"/>
      <c r="U39" s="37"/>
      <c r="V39" s="37"/>
      <c r="W39" s="37"/>
      <c r="X39" s="37"/>
      <c r="Y39" s="37"/>
      <c r="Z39" s="37"/>
    </row>
  </sheetData>
  <mergeCells count="1">
    <mergeCell ref="D6:I6"/>
  </mergeCells>
  <pageMargins left="0.7" right="0.7" top="0.75" bottom="0.75" header="0.3" footer="0.3"/>
  <pageSetup scale="67" orientation="portrait" r:id="rId1"/>
  <headerFooter>
    <oddHeader>&amp;A</oddHeader>
    <oddFooter>&amp;RPage &amp;P</oddFooter>
  </headerFooter>
  <ignoredErrors>
    <ignoredError sqref="J12"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P53"/>
  <sheetViews>
    <sheetView showGridLines="0" zoomScale="80" zoomScaleNormal="80" workbookViewId="0"/>
  </sheetViews>
  <sheetFormatPr defaultColWidth="9.140625" defaultRowHeight="14.25"/>
  <cols>
    <col min="1" max="1" width="9.140625" style="4"/>
    <col min="2" max="2" width="11.42578125" style="4" bestFit="1" customWidth="1"/>
    <col min="3" max="15" width="9.140625" style="4"/>
    <col min="16" max="16" width="82" style="4" customWidth="1"/>
    <col min="17" max="16384" width="9.140625" style="4"/>
  </cols>
  <sheetData>
    <row r="1" spans="1:16" ht="15">
      <c r="A1" s="23" t="s">
        <v>74</v>
      </c>
    </row>
    <row r="2" spans="1:16" ht="15.75">
      <c r="A2" s="176"/>
      <c r="P2" s="341"/>
    </row>
    <row r="3" spans="1:16" ht="15.75" customHeight="1">
      <c r="A3" s="177"/>
      <c r="B3" s="177"/>
      <c r="C3" s="177"/>
      <c r="K3" s="178"/>
      <c r="L3" s="178"/>
      <c r="M3" s="178"/>
      <c r="N3" s="178"/>
      <c r="P3" s="341"/>
    </row>
    <row r="4" spans="1:16" ht="15" customHeight="1">
      <c r="A4" s="177"/>
      <c r="B4" s="177"/>
      <c r="K4" s="178"/>
      <c r="L4" s="178"/>
      <c r="M4" s="178"/>
      <c r="N4" s="178"/>
      <c r="P4" s="341"/>
    </row>
    <row r="5" spans="1:16" ht="15" customHeight="1">
      <c r="A5" s="177"/>
      <c r="B5" s="177"/>
      <c r="C5" s="177"/>
      <c r="G5" s="177"/>
      <c r="K5" s="178"/>
      <c r="L5" s="178"/>
      <c r="M5" s="178"/>
      <c r="N5" s="178"/>
      <c r="P5" s="341"/>
    </row>
    <row r="6" spans="1:16" ht="15" customHeight="1">
      <c r="A6" s="177"/>
      <c r="B6" s="177"/>
      <c r="C6" s="177"/>
      <c r="G6" s="177"/>
      <c r="K6" s="178"/>
      <c r="L6" s="178"/>
      <c r="M6" s="178"/>
      <c r="N6" s="178"/>
    </row>
    <row r="7" spans="1:16" ht="15" customHeight="1">
      <c r="A7" s="177"/>
      <c r="B7" s="177"/>
      <c r="C7" s="177"/>
      <c r="G7" s="177"/>
      <c r="K7" s="178"/>
      <c r="L7" s="178"/>
      <c r="M7" s="178"/>
      <c r="N7" s="178"/>
      <c r="P7" s="341"/>
    </row>
    <row r="8" spans="1:16" ht="15" customHeight="1">
      <c r="A8" s="177"/>
      <c r="B8" s="177"/>
      <c r="C8" s="177"/>
      <c r="K8" s="178"/>
      <c r="L8" s="178"/>
      <c r="M8" s="178"/>
      <c r="N8" s="178"/>
    </row>
    <row r="9" spans="1:16" ht="15" customHeight="1">
      <c r="A9" s="177"/>
      <c r="B9" s="177"/>
      <c r="C9" s="177"/>
      <c r="D9" s="177"/>
      <c r="E9" s="177"/>
      <c r="K9" s="178"/>
      <c r="L9" s="178"/>
      <c r="M9" s="178"/>
      <c r="N9" s="178"/>
    </row>
    <row r="10" spans="1:16" ht="15" customHeight="1">
      <c r="A10" s="177"/>
      <c r="B10" s="177"/>
      <c r="C10" s="177"/>
      <c r="K10" s="178"/>
      <c r="L10" s="178"/>
      <c r="M10" s="178"/>
      <c r="N10" s="178"/>
    </row>
    <row r="11" spans="1:16" ht="15" customHeight="1">
      <c r="A11" s="177"/>
      <c r="B11" s="177"/>
      <c r="C11" s="177"/>
      <c r="D11" s="177"/>
      <c r="E11" s="177"/>
      <c r="F11" s="177"/>
      <c r="G11" s="177"/>
      <c r="H11" s="177"/>
      <c r="I11" s="177"/>
      <c r="K11" s="178"/>
      <c r="L11" s="178"/>
      <c r="M11" s="178"/>
      <c r="N11" s="178"/>
    </row>
    <row r="12" spans="1:16" ht="15" customHeight="1">
      <c r="A12" s="177"/>
      <c r="B12" s="177"/>
      <c r="C12" s="177"/>
      <c r="D12" s="177"/>
      <c r="E12" s="177"/>
      <c r="F12" s="177"/>
      <c r="G12" s="177"/>
      <c r="H12" s="177"/>
      <c r="I12" s="177"/>
      <c r="J12" s="177"/>
      <c r="K12" s="178"/>
      <c r="L12" s="178"/>
      <c r="M12" s="178"/>
      <c r="N12" s="178"/>
    </row>
    <row r="13" spans="1:16" ht="15" customHeight="1">
      <c r="A13" s="177"/>
      <c r="B13" s="177"/>
      <c r="C13" s="177"/>
      <c r="D13" s="177"/>
      <c r="K13" s="178"/>
      <c r="L13" s="178"/>
      <c r="M13" s="178"/>
      <c r="N13" s="178"/>
      <c r="P13" s="341"/>
    </row>
    <row r="14" spans="1:16" ht="15" customHeight="1">
      <c r="A14" s="177"/>
      <c r="B14" s="177"/>
      <c r="C14" s="177"/>
      <c r="K14" s="178"/>
      <c r="L14" s="178"/>
      <c r="M14" s="178"/>
      <c r="N14" s="178"/>
    </row>
    <row r="15" spans="1:16">
      <c r="A15" s="177"/>
      <c r="B15" s="177"/>
      <c r="C15" s="177"/>
      <c r="D15" s="177"/>
    </row>
    <row r="19" spans="16:16" ht="15">
      <c r="P19" s="341"/>
    </row>
    <row r="25" spans="16:16" ht="15">
      <c r="P25" s="341"/>
    </row>
    <row r="30" spans="16:16" ht="16.5">
      <c r="P30" s="342"/>
    </row>
    <row r="31" spans="16:16" ht="15">
      <c r="P31" s="343"/>
    </row>
    <row r="32" spans="16:16" ht="15">
      <c r="P32" s="341"/>
    </row>
    <row r="37" spans="16:16" ht="15">
      <c r="P37" s="341"/>
    </row>
    <row r="45" spans="16:16" ht="15">
      <c r="P45" s="341"/>
    </row>
    <row r="53" spans="1:2">
      <c r="A53" s="199" t="s">
        <v>47</v>
      </c>
      <c r="B53" s="31">
        <f>'Non-GAAP Financial Measures'!$B$57</f>
        <v>44050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Non-GAAP Financial Measures</vt:lpstr>
      <vt:lpstr>Summary Information</vt:lpstr>
      <vt:lpstr>Consolidated P&amp;L</vt:lpstr>
      <vt:lpstr>Segment Detail</vt:lpstr>
      <vt:lpstr>Consolidated Reconciliations</vt:lpstr>
      <vt:lpstr>Adjusted EBITDA by Segment</vt:lpstr>
      <vt:lpstr>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Thorington, Jennifer</cp:lastModifiedBy>
  <cp:lastPrinted>2020-07-31T21:04:41Z</cp:lastPrinted>
  <dcterms:created xsi:type="dcterms:W3CDTF">2014-02-17T22:15:58Z</dcterms:created>
  <dcterms:modified xsi:type="dcterms:W3CDTF">2020-08-07T01:49:48Z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